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05" windowWidth="15120" windowHeight="8010"/>
  </bookViews>
  <sheets>
    <sheet name="расчет кредита" sheetId="2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L9" i="2"/>
  <c r="M9"/>
  <c r="N9"/>
  <c r="O9" s="1"/>
  <c r="L12"/>
  <c r="M12"/>
  <c r="N12"/>
  <c r="L13"/>
  <c r="M13"/>
  <c r="N13"/>
  <c r="L14"/>
  <c r="M14"/>
  <c r="N14"/>
  <c r="D5"/>
  <c r="O12" l="1"/>
  <c r="O14" s="1"/>
  <c r="O13"/>
  <c r="P9"/>
  <c r="D7"/>
  <c r="D6"/>
  <c r="D11" s="1"/>
  <c r="D13" s="1"/>
  <c r="Q9" l="1"/>
  <c r="P12"/>
  <c r="P13"/>
  <c r="D8"/>
  <c r="D9" s="1"/>
  <c r="D10" s="1"/>
  <c r="K9"/>
  <c r="J9"/>
  <c r="Q12" l="1"/>
  <c r="Q14" s="1"/>
  <c r="Q13"/>
  <c r="R9"/>
  <c r="P14"/>
  <c r="E9"/>
  <c r="F9" s="1"/>
  <c r="G9" s="1"/>
  <c r="J13"/>
  <c r="J12"/>
  <c r="K13"/>
  <c r="K12"/>
  <c r="D15"/>
  <c r="D12"/>
  <c r="D14" s="1"/>
  <c r="S9" l="1"/>
  <c r="R12"/>
  <c r="R13"/>
  <c r="E11"/>
  <c r="H9"/>
  <c r="K14"/>
  <c r="J14"/>
  <c r="S12" l="1"/>
  <c r="S14" s="1"/>
  <c r="S13"/>
  <c r="T9"/>
  <c r="R14"/>
  <c r="E10"/>
  <c r="E13"/>
  <c r="I9"/>
  <c r="U9" l="1"/>
  <c r="T12"/>
  <c r="T13"/>
  <c r="E12"/>
  <c r="E15"/>
  <c r="U12" l="1"/>
  <c r="U14" s="1"/>
  <c r="U13"/>
  <c r="V9"/>
  <c r="T14"/>
  <c r="F11"/>
  <c r="E14"/>
  <c r="W9" l="1"/>
  <c r="V12"/>
  <c r="V13"/>
  <c r="F10"/>
  <c r="F13"/>
  <c r="W12" l="1"/>
  <c r="W14" s="1"/>
  <c r="W13"/>
  <c r="X9"/>
  <c r="V14"/>
  <c r="F15"/>
  <c r="F12"/>
  <c r="Y9" l="1"/>
  <c r="X12"/>
  <c r="X13"/>
  <c r="G11"/>
  <c r="F14"/>
  <c r="Y12" l="1"/>
  <c r="Y14" s="1"/>
  <c r="Y13"/>
  <c r="Z9"/>
  <c r="X14"/>
  <c r="G10"/>
  <c r="G13"/>
  <c r="AA9" l="1"/>
  <c r="Z12"/>
  <c r="Z13"/>
  <c r="G15"/>
  <c r="G12"/>
  <c r="AA12" l="1"/>
  <c r="AA14" s="1"/>
  <c r="AA13"/>
  <c r="AB9"/>
  <c r="Z14"/>
  <c r="G14"/>
  <c r="H11"/>
  <c r="AC9" l="1"/>
  <c r="AB12"/>
  <c r="AB13"/>
  <c r="H10"/>
  <c r="H13"/>
  <c r="AC12" l="1"/>
  <c r="AC14" s="1"/>
  <c r="AC13"/>
  <c r="AD9"/>
  <c r="AB14"/>
  <c r="H12"/>
  <c r="H15"/>
  <c r="AE9" l="1"/>
  <c r="AD12"/>
  <c r="AD13"/>
  <c r="I11"/>
  <c r="H14"/>
  <c r="AE12" l="1"/>
  <c r="AE14" s="1"/>
  <c r="AE13"/>
  <c r="AF9"/>
  <c r="AD14"/>
  <c r="I10"/>
  <c r="I13"/>
  <c r="AG9" l="1"/>
  <c r="AF12"/>
  <c r="AF14" s="1"/>
  <c r="AF13"/>
  <c r="I15"/>
  <c r="I12"/>
  <c r="I14" s="1"/>
  <c r="AG12" l="1"/>
  <c r="AG14" s="1"/>
  <c r="AG13"/>
  <c r="AH9"/>
  <c r="J11"/>
  <c r="J10" s="1"/>
  <c r="J15" s="1"/>
  <c r="AI9" l="1"/>
  <c r="AH12"/>
  <c r="AH13"/>
  <c r="K11"/>
  <c r="K10" s="1"/>
  <c r="K15" s="1"/>
  <c r="AI12" l="1"/>
  <c r="AI14" s="1"/>
  <c r="AI13"/>
  <c r="AJ9"/>
  <c r="L11"/>
  <c r="L10" s="1"/>
  <c r="L15"/>
  <c r="AH14"/>
  <c r="AK9" l="1"/>
  <c r="AJ12"/>
  <c r="AJ13"/>
  <c r="M11"/>
  <c r="M10" s="1"/>
  <c r="M15"/>
  <c r="AK12" l="1"/>
  <c r="AK14" s="1"/>
  <c r="AK13"/>
  <c r="AL9"/>
  <c r="N11"/>
  <c r="N10" s="1"/>
  <c r="N15"/>
  <c r="AJ14"/>
  <c r="O11" l="1"/>
  <c r="O10" s="1"/>
  <c r="O15" s="1"/>
  <c r="AM9"/>
  <c r="AL12"/>
  <c r="AL13"/>
  <c r="P11" l="1"/>
  <c r="P10" s="1"/>
  <c r="P15" s="1"/>
  <c r="AM12"/>
  <c r="AM14" s="1"/>
  <c r="AM13"/>
  <c r="AN9"/>
  <c r="AL14"/>
  <c r="Q11" l="1"/>
  <c r="Q10" s="1"/>
  <c r="Q15" s="1"/>
  <c r="AO9"/>
  <c r="AN12"/>
  <c r="AN13"/>
  <c r="R11" l="1"/>
  <c r="R10" s="1"/>
  <c r="R15" s="1"/>
  <c r="AO12"/>
  <c r="AO14" s="1"/>
  <c r="AO13"/>
  <c r="AN14"/>
  <c r="S11" l="1"/>
  <c r="S10" s="1"/>
  <c r="S15" s="1"/>
  <c r="T11" l="1"/>
  <c r="T10" s="1"/>
  <c r="T15" s="1"/>
  <c r="U11" l="1"/>
  <c r="U10" s="1"/>
  <c r="U15" s="1"/>
  <c r="V11" l="1"/>
  <c r="V10" s="1"/>
  <c r="V15" s="1"/>
  <c r="W11" l="1"/>
  <c r="W10" s="1"/>
  <c r="W15" s="1"/>
  <c r="X11" l="1"/>
  <c r="X10" s="1"/>
  <c r="X15" s="1"/>
  <c r="Y11" l="1"/>
  <c r="Y10" s="1"/>
  <c r="Y15" s="1"/>
  <c r="Z11" l="1"/>
  <c r="Z10" s="1"/>
  <c r="Z15" s="1"/>
  <c r="AA11" l="1"/>
  <c r="AA10" s="1"/>
  <c r="AA15" s="1"/>
  <c r="AB11" l="1"/>
  <c r="AB10" s="1"/>
  <c r="AB15" s="1"/>
  <c r="AC11" l="1"/>
  <c r="AC10" s="1"/>
  <c r="AC15" s="1"/>
  <c r="AD11" l="1"/>
  <c r="AD10" s="1"/>
  <c r="AD15" s="1"/>
  <c r="AE11" l="1"/>
  <c r="AE10" s="1"/>
  <c r="AE15" s="1"/>
  <c r="AF11" l="1"/>
  <c r="AF10" s="1"/>
  <c r="AF15" s="1"/>
  <c r="AG11" l="1"/>
  <c r="AG10" s="1"/>
  <c r="AG15" s="1"/>
  <c r="AH11" l="1"/>
  <c r="AH10" s="1"/>
  <c r="AH15" s="1"/>
  <c r="AI11" l="1"/>
  <c r="AI10" s="1"/>
  <c r="AI15" s="1"/>
  <c r="AJ11" l="1"/>
  <c r="AJ10" s="1"/>
  <c r="AJ15" s="1"/>
  <c r="AK11" l="1"/>
  <c r="AK10" s="1"/>
  <c r="AK15" s="1"/>
  <c r="AL11" l="1"/>
  <c r="AL10" s="1"/>
  <c r="AL15" s="1"/>
  <c r="AM11" l="1"/>
  <c r="AM10" s="1"/>
  <c r="AM15" s="1"/>
  <c r="AN11" l="1"/>
  <c r="AN10" s="1"/>
  <c r="AN15" s="1"/>
  <c r="AO11" l="1"/>
  <c r="AO10" s="1"/>
  <c r="AO15" s="1"/>
</calcChain>
</file>

<file path=xl/sharedStrings.xml><?xml version="1.0" encoding="utf-8"?>
<sst xmlns="http://schemas.openxmlformats.org/spreadsheetml/2006/main" count="16" uniqueCount="16">
  <si>
    <t>K-Сумма кредита</t>
  </si>
  <si>
    <t>p-Процент в годовом исчислении</t>
  </si>
  <si>
    <t>N-Количество периодов начисления процентов</t>
  </si>
  <si>
    <t>Sn-Сумма гашения за очередной период</t>
  </si>
  <si>
    <t>Сумма платежа SumPay  (основного долга и процентов)</t>
  </si>
  <si>
    <t>Гашение долга Sn  (основн. Долга)</t>
  </si>
  <si>
    <t>Spn-Сумма  процентов  за очередной период</t>
  </si>
  <si>
    <t>Гашение долга S-Сумма долга выплаченная (погашенная)</t>
  </si>
  <si>
    <t>Проценты Sp-Сумма процентов общая</t>
  </si>
  <si>
    <t>Сумма платежа St-Выплаченная сумма общая (S + Sp)</t>
  </si>
  <si>
    <t>Остаток долга R-Остаток основного долга</t>
  </si>
  <si>
    <t>Ставка кредита</t>
  </si>
  <si>
    <t>Срок кредита</t>
  </si>
  <si>
    <t>n-периоды</t>
  </si>
  <si>
    <t xml:space="preserve">Диск. денежный поток накопл. итогом                 </t>
  </si>
  <si>
    <t>годы</t>
  </si>
</sst>
</file>

<file path=xl/styles.xml><?xml version="1.0" encoding="utf-8"?>
<styleSheet xmlns="http://schemas.openxmlformats.org/spreadsheetml/2006/main">
  <numFmts count="2">
    <numFmt numFmtId="164" formatCode="##0"/>
    <numFmt numFmtId="165" formatCode="0.00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Fill="1" applyBorder="1"/>
    <xf numFmtId="0" fontId="4" fillId="0" borderId="4" xfId="0" applyFont="1" applyFill="1" applyBorder="1"/>
    <xf numFmtId="1" fontId="4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/>
    <xf numFmtId="3" fontId="2" fillId="0" borderId="6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164" fontId="2" fillId="0" borderId="4" xfId="0" applyNumberFormat="1" applyFont="1" applyFill="1" applyBorder="1" applyAlignment="1">
      <alignment vertical="center"/>
    </xf>
    <xf numFmtId="0" fontId="4" fillId="0" borderId="7" xfId="0" applyFont="1" applyFill="1" applyBorder="1"/>
    <xf numFmtId="164" fontId="2" fillId="0" borderId="7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Protection="1">
      <protection hidden="1"/>
    </xf>
    <xf numFmtId="165" fontId="7" fillId="0" borderId="4" xfId="0" applyNumberFormat="1" applyFont="1" applyFill="1" applyBorder="1" applyAlignment="1" applyProtection="1">
      <alignment horizontal="right"/>
      <protection hidden="1"/>
    </xf>
    <xf numFmtId="1" fontId="7" fillId="0" borderId="4" xfId="0" applyNumberFormat="1" applyFont="1" applyFill="1" applyBorder="1" applyAlignment="1" applyProtection="1">
      <alignment horizontal="right" vertical="center"/>
      <protection hidden="1"/>
    </xf>
    <xf numFmtId="3" fontId="7" fillId="0" borderId="4" xfId="0" applyNumberFormat="1" applyFont="1" applyFill="1" applyBorder="1" applyProtection="1">
      <protection hidden="1"/>
    </xf>
    <xf numFmtId="3" fontId="7" fillId="0" borderId="4" xfId="0" applyNumberFormat="1" applyFont="1" applyFill="1" applyBorder="1" applyAlignment="1" applyProtection="1">
      <alignment vertical="center"/>
      <protection hidden="1"/>
    </xf>
    <xf numFmtId="3" fontId="7" fillId="0" borderId="7" xfId="0" applyNumberFormat="1" applyFont="1" applyFill="1" applyBorder="1" applyAlignment="1" applyProtection="1">
      <alignment vertical="center"/>
      <protection hidden="1"/>
    </xf>
    <xf numFmtId="3" fontId="7" fillId="0" borderId="6" xfId="0" applyNumberFormat="1" applyFont="1" applyFill="1" applyBorder="1" applyAlignment="1" applyProtection="1">
      <alignment vertical="center"/>
      <protection hidden="1"/>
    </xf>
    <xf numFmtId="3" fontId="7" fillId="0" borderId="8" xfId="0" applyNumberFormat="1" applyFont="1" applyFill="1" applyBorder="1" applyAlignment="1" applyProtection="1">
      <alignment vertical="center"/>
      <protection hidden="1"/>
    </xf>
    <xf numFmtId="0" fontId="0" fillId="0" borderId="2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164" fontId="2" fillId="0" borderId="4" xfId="0" applyNumberFormat="1" applyFont="1" applyFill="1" applyBorder="1" applyAlignment="1" applyProtection="1">
      <alignment vertical="center"/>
      <protection locked="0"/>
    </xf>
    <xf numFmtId="2" fontId="1" fillId="0" borderId="1" xfId="0" applyNumberFormat="1" applyFont="1" applyFill="1" applyBorder="1" applyAlignment="1" applyProtection="1">
      <alignment vertical="center"/>
      <protection locked="0"/>
    </xf>
    <xf numFmtId="2" fontId="1" fillId="0" borderId="3" xfId="0" applyNumberFormat="1" applyFont="1" applyFill="1" applyBorder="1" applyAlignment="1" applyProtection="1">
      <alignment vertical="center"/>
      <protection locked="0"/>
    </xf>
    <xf numFmtId="2" fontId="1" fillId="0" borderId="3" xfId="0" applyNumberFormat="1" applyFont="1" applyFill="1" applyBorder="1" applyAlignment="1" applyProtection="1">
      <alignment horizontal="left" vertical="center"/>
      <protection locked="0"/>
    </xf>
    <xf numFmtId="2" fontId="3" fillId="0" borderId="3" xfId="0" applyNumberFormat="1" applyFont="1" applyFill="1" applyBorder="1" applyAlignment="1" applyProtection="1">
      <alignment vertical="center"/>
      <protection locked="0"/>
    </xf>
    <xf numFmtId="2" fontId="3" fillId="0" borderId="3" xfId="0" applyNumberFormat="1" applyFont="1" applyFill="1" applyBorder="1" applyAlignment="1" applyProtection="1">
      <alignment horizontal="left" vertical="center" wrapText="1"/>
      <protection locked="0"/>
    </xf>
    <xf numFmtId="2" fontId="5" fillId="0" borderId="3" xfId="0" applyNumberFormat="1" applyFont="1" applyFill="1" applyBorder="1" applyAlignment="1" applyProtection="1">
      <alignment horizontal="left" vertical="center" wrapText="1" indent="3"/>
      <protection locked="0"/>
    </xf>
    <xf numFmtId="2" fontId="1" fillId="0" borderId="3" xfId="0" applyNumberFormat="1" applyFont="1" applyFill="1" applyBorder="1" applyAlignment="1" applyProtection="1">
      <alignment horizontal="left" vertical="center" wrapText="1"/>
      <protection locked="0"/>
    </xf>
    <xf numFmtId="2" fontId="1" fillId="0" borderId="5" xfId="0" applyNumberFormat="1" applyFont="1" applyFill="1" applyBorder="1" applyAlignment="1" applyProtection="1">
      <alignment horizontal="left" vertical="center" wrapText="1"/>
      <protection locked="0"/>
    </xf>
    <xf numFmtId="2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baseline="0">
                <a:latin typeface="Times New Roman" pitchFamily="18" charset="0"/>
              </a:defRPr>
            </a:pPr>
            <a:r>
              <a:rPr lang="ru-RU" baseline="0">
                <a:latin typeface="Times New Roman" pitchFamily="18" charset="0"/>
              </a:rPr>
              <a:t>Накопленный денежный поток </a:t>
            </a:r>
            <a:r>
              <a:rPr lang="en-US" baseline="0">
                <a:latin typeface="Times New Roman" pitchFamily="18" charset="0"/>
              </a:rPr>
              <a:t>(NPV)</a:t>
            </a:r>
            <a:endParaRPr lang="ru-RU" baseline="0">
              <a:latin typeface="Times New Roman" pitchFamily="18" charset="0"/>
            </a:endParaRPr>
          </a:p>
        </c:rich>
      </c:tx>
      <c:layout/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'расчет кредита'!$D$2:$AO$2</c:f>
              <c:numCache>
                <c:formatCode>General</c:formatCode>
                <c:ptCount val="3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</c:numCache>
            </c:numRef>
          </c:xVal>
          <c:yVal>
            <c:numRef>
              <c:f>'расчет кредита'!$D$3:$AO$3</c:f>
              <c:numCache>
                <c:formatCode>#,##0</c:formatCode>
                <c:ptCount val="38"/>
                <c:pt idx="0">
                  <c:v>0</c:v>
                </c:pt>
                <c:pt idx="1">
                  <c:v>-3137129570</c:v>
                </c:pt>
                <c:pt idx="2">
                  <c:v>-4423609812</c:v>
                </c:pt>
                <c:pt idx="3">
                  <c:v>-4317517912</c:v>
                </c:pt>
                <c:pt idx="4">
                  <c:v>-3224056118</c:v>
                </c:pt>
                <c:pt idx="5">
                  <c:v>-1133361295</c:v>
                </c:pt>
                <c:pt idx="6">
                  <c:v>2362831770</c:v>
                </c:pt>
                <c:pt idx="7">
                  <c:v>5248161274</c:v>
                </c:pt>
                <c:pt idx="8">
                  <c:v>7629182842</c:v>
                </c:pt>
                <c:pt idx="9">
                  <c:v>9593891709</c:v>
                </c:pt>
                <c:pt idx="10">
                  <c:v>11214951568</c:v>
                </c:pt>
                <c:pt idx="11">
                  <c:v>12552362355</c:v>
                </c:pt>
                <c:pt idx="12">
                  <c:v>13655664363</c:v>
                </c:pt>
                <c:pt idx="13">
                  <c:v>14565759186</c:v>
                </c:pt>
                <c:pt idx="14">
                  <c:v>15316414030</c:v>
                </c:pt>
                <c:pt idx="15">
                  <c:v>15934891265</c:v>
                </c:pt>
                <c:pt idx="16">
                  <c:v>16419765544</c:v>
                </c:pt>
                <c:pt idx="17">
                  <c:v>16784983223</c:v>
                </c:pt>
                <c:pt idx="18">
                  <c:v>17059768009</c:v>
                </c:pt>
                <c:pt idx="19">
                  <c:v>17266080526</c:v>
                </c:pt>
                <c:pt idx="20">
                  <c:v>17421381940</c:v>
                </c:pt>
                <c:pt idx="21">
                  <c:v>17540487805</c:v>
                </c:pt>
                <c:pt idx="22">
                  <c:v>17631950767</c:v>
                </c:pt>
                <c:pt idx="23">
                  <c:v>17702248019</c:v>
                </c:pt>
                <c:pt idx="24">
                  <c:v>17756302743</c:v>
                </c:pt>
                <c:pt idx="25">
                  <c:v>17797869285</c:v>
                </c:pt>
                <c:pt idx="26">
                  <c:v>17829819181</c:v>
                </c:pt>
                <c:pt idx="27">
                  <c:v>17854354600</c:v>
                </c:pt>
                <c:pt idx="28">
                  <c:v>17873168376</c:v>
                </c:pt>
                <c:pt idx="29">
                  <c:v>17887564502</c:v>
                </c:pt>
                <c:pt idx="30">
                  <c:v>17898549232</c:v>
                </c:pt>
                <c:pt idx="31">
                  <c:v>17906900218</c:v>
                </c:pt>
                <c:pt idx="32">
                  <c:v>17913219159</c:v>
                </c:pt>
                <c:pt idx="33">
                  <c:v>17917972032</c:v>
                </c:pt>
                <c:pt idx="34">
                  <c:v>17921519916</c:v>
                </c:pt>
                <c:pt idx="35">
                  <c:v>17924142684</c:v>
                </c:pt>
                <c:pt idx="36">
                  <c:v>17926057250</c:v>
                </c:pt>
                <c:pt idx="37">
                  <c:v>17927431663</c:v>
                </c:pt>
              </c:numCache>
            </c:numRef>
          </c:yVal>
          <c:smooth val="1"/>
        </c:ser>
        <c:axId val="58145408"/>
        <c:axId val="58167680"/>
      </c:scatterChart>
      <c:valAx>
        <c:axId val="58145408"/>
        <c:scaling>
          <c:orientation val="minMax"/>
        </c:scaling>
        <c:axPos val="b"/>
        <c:numFmt formatCode="0" sourceLinked="0"/>
        <c:tickLblPos val="nextTo"/>
        <c:txPr>
          <a:bodyPr rot="-5400000" vert="horz"/>
          <a:lstStyle/>
          <a:p>
            <a:pPr>
              <a:defRPr sz="1260" baseline="0"/>
            </a:pPr>
            <a:endParaRPr lang="ru-RU"/>
          </a:p>
        </c:txPr>
        <c:crossAx val="58167680"/>
        <c:crosses val="autoZero"/>
        <c:crossBetween val="midCat"/>
        <c:majorUnit val="2"/>
      </c:valAx>
      <c:valAx>
        <c:axId val="58167680"/>
        <c:scaling>
          <c:orientation val="minMax"/>
        </c:scaling>
        <c:axPos val="l"/>
        <c:majorGridlines/>
        <c:numFmt formatCode="#,##0" sourceLinked="1"/>
        <c:tickLblPos val="nextTo"/>
        <c:crossAx val="58145408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15</xdr:row>
      <xdr:rowOff>38100</xdr:rowOff>
    </xdr:from>
    <xdr:to>
      <xdr:col>9</xdr:col>
      <xdr:colOff>152400</xdr:colOff>
      <xdr:row>31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800894</xdr:colOff>
      <xdr:row>26</xdr:row>
      <xdr:rowOff>89694</xdr:rowOff>
    </xdr:from>
    <xdr:to>
      <xdr:col>4</xdr:col>
      <xdr:colOff>825500</xdr:colOff>
      <xdr:row>28</xdr:row>
      <xdr:rowOff>127000</xdr:rowOff>
    </xdr:to>
    <xdr:cxnSp macro="">
      <xdr:nvCxnSpPr>
        <xdr:cNvPr id="3" name="Прямая со стрелкой 2"/>
        <xdr:cNvCxnSpPr/>
      </xdr:nvCxnSpPr>
      <xdr:spPr>
        <a:xfrm rot="16200000" flipH="1">
          <a:off x="6852444" y="5480844"/>
          <a:ext cx="418306" cy="24606"/>
        </a:xfrm>
        <a:prstGeom prst="straightConnector1">
          <a:avLst/>
        </a:prstGeom>
        <a:ln>
          <a:solidFill>
            <a:srgbClr val="FF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2540000</xdr:colOff>
      <xdr:row>25</xdr:row>
      <xdr:rowOff>152400</xdr:rowOff>
    </xdr:to>
    <xdr:sp macro="" textlink="">
      <xdr:nvSpPr>
        <xdr:cNvPr id="6" name="TextBox 5"/>
        <xdr:cNvSpPr txBox="1"/>
      </xdr:nvSpPr>
      <xdr:spPr>
        <a:xfrm>
          <a:off x="609600" y="4622800"/>
          <a:ext cx="2540000" cy="5334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600"/>
            <a:t>потребность в финансировании</a:t>
          </a:r>
          <a:r>
            <a:rPr lang="ru-RU" sz="1600" baseline="0"/>
            <a:t> (кредит)</a:t>
          </a:r>
          <a:endParaRPr lang="ru-RU" sz="1600"/>
        </a:p>
      </xdr:txBody>
    </xdr:sp>
    <xdr:clientData/>
  </xdr:twoCellAnchor>
  <xdr:twoCellAnchor>
    <xdr:from>
      <xdr:col>1</xdr:col>
      <xdr:colOff>2540000</xdr:colOff>
      <xdr:row>24</xdr:row>
      <xdr:rowOff>76200</xdr:rowOff>
    </xdr:from>
    <xdr:to>
      <xdr:col>4</xdr:col>
      <xdr:colOff>787400</xdr:colOff>
      <xdr:row>27</xdr:row>
      <xdr:rowOff>114300</xdr:rowOff>
    </xdr:to>
    <xdr:cxnSp macro="">
      <xdr:nvCxnSpPr>
        <xdr:cNvPr id="7" name="Прямая со стрелкой 6"/>
        <xdr:cNvCxnSpPr>
          <a:stCxn id="6" idx="3"/>
        </xdr:cNvCxnSpPr>
      </xdr:nvCxnSpPr>
      <xdr:spPr>
        <a:xfrm>
          <a:off x="3149600" y="4889500"/>
          <a:ext cx="3886200" cy="609600"/>
        </a:xfrm>
        <a:prstGeom prst="straightConnector1">
          <a:avLst/>
        </a:prstGeom>
        <a:ln>
          <a:solidFill>
            <a:srgbClr val="FF0000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57148</xdr:colOff>
      <xdr:row>0</xdr:row>
      <xdr:rowOff>68923</xdr:rowOff>
    </xdr:from>
    <xdr:to>
      <xdr:col>11</xdr:col>
      <xdr:colOff>592941</xdr:colOff>
      <xdr:row>23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48" y="68923"/>
          <a:ext cx="7241393" cy="43602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AO17"/>
  <sheetViews>
    <sheetView showGridLines="0" tabSelected="1" zoomScale="75" zoomScaleNormal="75" workbookViewId="0">
      <selection activeCell="F11" sqref="F11"/>
    </sheetView>
  </sheetViews>
  <sheetFormatPr defaultRowHeight="15"/>
  <cols>
    <col min="2" max="2" width="61.140625" customWidth="1"/>
    <col min="3" max="3" width="8.7109375" customWidth="1"/>
    <col min="4" max="41" width="14.7109375" customWidth="1"/>
  </cols>
  <sheetData>
    <row r="1" spans="2:41" ht="15.75" thickBot="1"/>
    <row r="2" spans="2:41" ht="15.75">
      <c r="B2" s="23" t="s">
        <v>15</v>
      </c>
      <c r="C2" s="19">
        <v>2016</v>
      </c>
      <c r="D2" s="19">
        <v>2017</v>
      </c>
      <c r="E2" s="19">
        <v>2018</v>
      </c>
      <c r="F2" s="19">
        <v>2019</v>
      </c>
      <c r="G2" s="19">
        <v>2020</v>
      </c>
      <c r="H2" s="19">
        <v>2021</v>
      </c>
      <c r="I2" s="19">
        <v>2022</v>
      </c>
      <c r="J2" s="19">
        <v>2023</v>
      </c>
      <c r="K2" s="19">
        <v>2024</v>
      </c>
      <c r="L2" s="19">
        <v>2025</v>
      </c>
      <c r="M2" s="19">
        <v>2026</v>
      </c>
      <c r="N2" s="19">
        <v>2027</v>
      </c>
      <c r="O2" s="19">
        <v>2028</v>
      </c>
      <c r="P2" s="19">
        <v>2029</v>
      </c>
      <c r="Q2" s="19">
        <v>2030</v>
      </c>
      <c r="R2" s="19">
        <v>2031</v>
      </c>
      <c r="S2" s="19">
        <v>2032</v>
      </c>
      <c r="T2" s="19">
        <v>2033</v>
      </c>
      <c r="U2" s="19">
        <v>2034</v>
      </c>
      <c r="V2" s="19">
        <v>2035</v>
      </c>
      <c r="W2" s="19">
        <v>2036</v>
      </c>
      <c r="X2" s="19">
        <v>2037</v>
      </c>
      <c r="Y2" s="19">
        <v>2038</v>
      </c>
      <c r="Z2" s="19">
        <v>2039</v>
      </c>
      <c r="AA2" s="19">
        <v>2040</v>
      </c>
      <c r="AB2" s="19">
        <v>2041</v>
      </c>
      <c r="AC2" s="19">
        <v>2042</v>
      </c>
      <c r="AD2" s="19">
        <v>2043</v>
      </c>
      <c r="AE2" s="19">
        <v>2044</v>
      </c>
      <c r="AF2" s="19">
        <v>2045</v>
      </c>
      <c r="AG2" s="19">
        <v>2046</v>
      </c>
      <c r="AH2" s="19">
        <v>2047</v>
      </c>
      <c r="AI2" s="19">
        <v>2048</v>
      </c>
      <c r="AJ2" s="19">
        <v>2049</v>
      </c>
      <c r="AK2" s="19">
        <v>2050</v>
      </c>
      <c r="AL2" s="19">
        <v>2051</v>
      </c>
      <c r="AM2" s="19">
        <v>2052</v>
      </c>
      <c r="AN2" s="19">
        <v>2053</v>
      </c>
      <c r="AO2" s="19">
        <v>2054</v>
      </c>
    </row>
    <row r="3" spans="2:41" ht="15.75">
      <c r="B3" s="24" t="s">
        <v>14</v>
      </c>
      <c r="C3" s="20">
        <v>0</v>
      </c>
      <c r="D3" s="20">
        <v>0</v>
      </c>
      <c r="E3" s="20">
        <v>-3137129570</v>
      </c>
      <c r="F3" s="20">
        <v>-4423609812</v>
      </c>
      <c r="G3" s="20">
        <v>-4317517912</v>
      </c>
      <c r="H3" s="20">
        <v>-3224056118</v>
      </c>
      <c r="I3" s="20">
        <v>-1133361295</v>
      </c>
      <c r="J3" s="20">
        <v>2362831770</v>
      </c>
      <c r="K3" s="20">
        <v>5248161274</v>
      </c>
      <c r="L3" s="20">
        <v>7629182842</v>
      </c>
      <c r="M3" s="20">
        <v>9593891709</v>
      </c>
      <c r="N3" s="20">
        <v>11214951568</v>
      </c>
      <c r="O3" s="20">
        <v>12552362355</v>
      </c>
      <c r="P3" s="20">
        <v>13655664363</v>
      </c>
      <c r="Q3" s="20">
        <v>14565759186</v>
      </c>
      <c r="R3" s="20">
        <v>15316414030</v>
      </c>
      <c r="S3" s="20">
        <v>15934891265</v>
      </c>
      <c r="T3" s="20">
        <v>16419765544</v>
      </c>
      <c r="U3" s="20">
        <v>16784983223</v>
      </c>
      <c r="V3" s="20">
        <v>17059768009</v>
      </c>
      <c r="W3" s="20">
        <v>17266080526</v>
      </c>
      <c r="X3" s="20">
        <v>17421381940</v>
      </c>
      <c r="Y3" s="20">
        <v>17540487805</v>
      </c>
      <c r="Z3" s="20">
        <v>17631950767</v>
      </c>
      <c r="AA3" s="20">
        <v>17702248019</v>
      </c>
      <c r="AB3" s="20">
        <v>17756302743</v>
      </c>
      <c r="AC3" s="20">
        <v>17797869285</v>
      </c>
      <c r="AD3" s="20">
        <v>17829819181</v>
      </c>
      <c r="AE3" s="20">
        <v>17854354600</v>
      </c>
      <c r="AF3" s="20">
        <v>17873168376</v>
      </c>
      <c r="AG3" s="20">
        <v>17887564502</v>
      </c>
      <c r="AH3" s="20">
        <v>17898549232</v>
      </c>
      <c r="AI3" s="20">
        <v>17906900218</v>
      </c>
      <c r="AJ3" s="20">
        <v>17913219159</v>
      </c>
      <c r="AK3" s="20">
        <v>17917972032</v>
      </c>
      <c r="AL3" s="20">
        <v>17921519916</v>
      </c>
      <c r="AM3" s="20">
        <v>17924142684</v>
      </c>
      <c r="AN3" s="20">
        <v>17926057250</v>
      </c>
      <c r="AO3" s="21">
        <v>17927431663</v>
      </c>
    </row>
    <row r="4" spans="2:41" ht="15.75">
      <c r="B4" s="25" t="s">
        <v>13</v>
      </c>
      <c r="C4" s="1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10"/>
    </row>
    <row r="5" spans="2:41" ht="15.75">
      <c r="B5" s="26" t="s">
        <v>0</v>
      </c>
      <c r="C5" s="1"/>
      <c r="D5" s="11">
        <f>-MIN(C3:M3)</f>
        <v>4423609812</v>
      </c>
      <c r="E5" s="1"/>
      <c r="F5" s="1"/>
      <c r="G5" s="1"/>
      <c r="H5" s="1"/>
      <c r="I5" s="1"/>
      <c r="J5" s="2"/>
      <c r="K5" s="2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9"/>
    </row>
    <row r="6" spans="2:41" ht="15.75">
      <c r="B6" s="24" t="s">
        <v>1</v>
      </c>
      <c r="C6" s="1"/>
      <c r="D6" s="12">
        <f>$C$16</f>
        <v>0.14000000000000001</v>
      </c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9"/>
    </row>
    <row r="7" spans="2:41" ht="15.75">
      <c r="B7" s="24" t="s">
        <v>2</v>
      </c>
      <c r="C7" s="1"/>
      <c r="D7" s="13">
        <f>$C$17</f>
        <v>6</v>
      </c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9"/>
    </row>
    <row r="8" spans="2:41" ht="15.75">
      <c r="B8" s="24" t="s">
        <v>3</v>
      </c>
      <c r="C8" s="1"/>
      <c r="D8" s="14">
        <f>$D$5*($D$6)/(1-((1+$D$6)^-$D$7))</f>
        <v>1137564421.0212953</v>
      </c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9"/>
    </row>
    <row r="9" spans="2:41" ht="15.75">
      <c r="B9" s="27" t="s">
        <v>4</v>
      </c>
      <c r="C9" s="4"/>
      <c r="D9" s="15">
        <f>D8</f>
        <v>1137564421.0212953</v>
      </c>
      <c r="E9" s="15">
        <f t="shared" ref="E9:M9" si="0">IF(E4&lt;=$D$7,D9,0)</f>
        <v>1137564421.0212953</v>
      </c>
      <c r="F9" s="15">
        <f t="shared" si="0"/>
        <v>1137564421.0212953</v>
      </c>
      <c r="G9" s="15">
        <f t="shared" si="0"/>
        <v>1137564421.0212953</v>
      </c>
      <c r="H9" s="15">
        <f t="shared" si="0"/>
        <v>1137564421.0212953</v>
      </c>
      <c r="I9" s="15">
        <f t="shared" si="0"/>
        <v>1137564421.0212953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ref="N9:AO9" si="1">IF(N4&lt;=$D$7,M9,0)</f>
        <v>0</v>
      </c>
      <c r="O9" s="15">
        <f t="shared" si="1"/>
        <v>0</v>
      </c>
      <c r="P9" s="15">
        <f t="shared" si="1"/>
        <v>0</v>
      </c>
      <c r="Q9" s="15">
        <f t="shared" si="1"/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t="shared" si="1"/>
        <v>0</v>
      </c>
      <c r="AJ9" s="15">
        <f t="shared" si="1"/>
        <v>0</v>
      </c>
      <c r="AK9" s="15">
        <f t="shared" si="1"/>
        <v>0</v>
      </c>
      <c r="AL9" s="15">
        <f t="shared" si="1"/>
        <v>0</v>
      </c>
      <c r="AM9" s="15">
        <f t="shared" si="1"/>
        <v>0</v>
      </c>
      <c r="AN9" s="15">
        <f t="shared" si="1"/>
        <v>0</v>
      </c>
      <c r="AO9" s="16">
        <f t="shared" si="1"/>
        <v>0</v>
      </c>
    </row>
    <row r="10" spans="2:41" ht="15.75">
      <c r="B10" s="28" t="s">
        <v>5</v>
      </c>
      <c r="C10" s="4"/>
      <c r="D10" s="15">
        <f>D9-D11</f>
        <v>518259047.34129524</v>
      </c>
      <c r="E10" s="15">
        <f t="shared" ref="E10:M10" si="2">IF(E11&gt;0,(E9-E11),0)</f>
        <v>590815313.96907663</v>
      </c>
      <c r="F10" s="15">
        <f t="shared" si="2"/>
        <v>673529457.92474735</v>
      </c>
      <c r="G10" s="15">
        <f t="shared" si="2"/>
        <v>767823582.03421199</v>
      </c>
      <c r="H10" s="15">
        <f t="shared" si="2"/>
        <v>875318883.51900172</v>
      </c>
      <c r="I10" s="15">
        <f t="shared" si="2"/>
        <v>997863527.21166193</v>
      </c>
      <c r="J10" s="15">
        <f t="shared" si="2"/>
        <v>-6.842613220214844E-7</v>
      </c>
      <c r="K10" s="15">
        <f t="shared" si="2"/>
        <v>-7.8005790710449225E-7</v>
      </c>
      <c r="L10" s="15">
        <f t="shared" si="2"/>
        <v>-8.8926601409912113E-7</v>
      </c>
      <c r="M10" s="15">
        <f t="shared" si="2"/>
        <v>-1.0137632560729982E-6</v>
      </c>
      <c r="N10" s="15">
        <f t="shared" ref="N10" si="3">IF(N11&gt;0,(N9-N11),0)</f>
        <v>-1.1556901119232179E-6</v>
      </c>
      <c r="O10" s="15">
        <f t="shared" ref="O10" si="4">IF(O11&gt;0,(O9-O11),0)</f>
        <v>-1.3174867275924683E-6</v>
      </c>
      <c r="P10" s="15">
        <f t="shared" ref="P10" si="5">IF(P11&gt;0,(P9-P11),0)</f>
        <v>-1.501934869455414E-6</v>
      </c>
      <c r="Q10" s="15">
        <f t="shared" ref="Q10" si="6">IF(Q11&gt;0,(Q9-Q11),0)</f>
        <v>-1.7122057511791717E-6</v>
      </c>
      <c r="R10" s="15">
        <f t="shared" ref="R10" si="7">IF(R11&gt;0,(R9-R11),0)</f>
        <v>-1.9519145563442555E-6</v>
      </c>
      <c r="S10" s="15">
        <f t="shared" ref="S10" si="8">IF(S11&gt;0,(S9-S11),0)</f>
        <v>-2.2251825942324517E-6</v>
      </c>
      <c r="T10" s="15">
        <f t="shared" ref="T10" si="9">IF(T11&gt;0,(T9-T11),0)</f>
        <v>-2.536708157424995E-6</v>
      </c>
      <c r="U10" s="15">
        <f t="shared" ref="U10" si="10">IF(U11&gt;0,(U9-U11),0)</f>
        <v>-2.891847299464494E-6</v>
      </c>
      <c r="V10" s="15">
        <f t="shared" ref="V10" si="11">IF(V11&gt;0,(V9-V11),0)</f>
        <v>-3.2967059213895233E-6</v>
      </c>
      <c r="W10" s="15">
        <f t="shared" ref="W10" si="12">IF(W11&gt;0,(W9-W11),0)</f>
        <v>-3.7582447503840568E-6</v>
      </c>
      <c r="X10" s="15">
        <f t="shared" ref="X10" si="13">IF(X11&gt;0,(X9-X11),0)</f>
        <v>-4.2843990154378249E-6</v>
      </c>
      <c r="Y10" s="15">
        <f t="shared" ref="Y10" si="14">IF(Y11&gt;0,(Y9-Y11),0)</f>
        <v>-4.8842148775991202E-6</v>
      </c>
      <c r="Z10" s="15">
        <f t="shared" ref="Z10" si="15">IF(Z11&gt;0,(Z9-Z11),0)</f>
        <v>-5.5680049604629976E-6</v>
      </c>
      <c r="AA10" s="15">
        <f t="shared" ref="AA10" si="16">IF(AA11&gt;0,(AA9-AA11),0)</f>
        <v>-6.3475256549278169E-6</v>
      </c>
      <c r="AB10" s="15">
        <f t="shared" ref="AB10" si="17">IF(AB11&gt;0,(AB9-AB11),0)</f>
        <v>-7.2361792466177104E-6</v>
      </c>
      <c r="AC10" s="15">
        <f t="shared" ref="AC10" si="18">IF(AC11&gt;0,(AC9-AC11),0)</f>
        <v>-8.2492443411441891E-6</v>
      </c>
      <c r="AD10" s="15">
        <f t="shared" ref="AD10" si="19">IF(AD11&gt;0,(AD9-AD11),0)</f>
        <v>-9.4041385489043779E-6</v>
      </c>
      <c r="AE10" s="15">
        <f t="shared" ref="AE10" si="20">IF(AE11&gt;0,(AE9-AE11),0)</f>
        <v>-1.0720717945750992E-5</v>
      </c>
      <c r="AF10" s="15">
        <f t="shared" ref="AF10" si="21">IF(AF11&gt;0,(AF9-AF11),0)</f>
        <v>-1.2221618458156131E-5</v>
      </c>
      <c r="AG10" s="15">
        <f t="shared" ref="AG10" si="22">IF(AG11&gt;0,(AG9-AG11),0)</f>
        <v>-1.3932645042297989E-5</v>
      </c>
      <c r="AH10" s="15">
        <f t="shared" ref="AH10" si="23">IF(AH11&gt;0,(AH9-AH11),0)</f>
        <v>-1.5883215348219709E-5</v>
      </c>
      <c r="AI10" s="15">
        <f t="shared" ref="AI10" si="24">IF(AI11&gt;0,(AI9-AI11),0)</f>
        <v>-1.8106865496970465E-5</v>
      </c>
      <c r="AJ10" s="15">
        <f t="shared" ref="AJ10" si="25">IF(AJ11&gt;0,(AJ9-AJ11),0)</f>
        <v>-2.0641826666546331E-5</v>
      </c>
      <c r="AK10" s="15">
        <f t="shared" ref="AK10" si="26">IF(AK11&gt;0,(AK9-AK11),0)</f>
        <v>-2.3531682399862819E-5</v>
      </c>
      <c r="AL10" s="15">
        <f t="shared" ref="AL10" si="27">IF(AL11&gt;0,(AL9-AL11),0)</f>
        <v>-2.6826117935843614E-5</v>
      </c>
      <c r="AM10" s="15">
        <f t="shared" ref="AM10" si="28">IF(AM11&gt;0,(AM9-AM11),0)</f>
        <v>-3.0581774446861719E-5</v>
      </c>
      <c r="AN10" s="15">
        <f t="shared" ref="AN10" si="29">IF(AN11&gt;0,(AN9-AN11),0)</f>
        <v>-3.4863222869422361E-5</v>
      </c>
      <c r="AO10" s="16">
        <f t="shared" ref="AO10" si="30">IF(AO11&gt;0,(AO9-AO11),0)</f>
        <v>-3.9744074071141491E-5</v>
      </c>
    </row>
    <row r="11" spans="2:41" ht="15.75">
      <c r="B11" s="28" t="s">
        <v>6</v>
      </c>
      <c r="C11" s="4"/>
      <c r="D11" s="15">
        <f>D5*D6</f>
        <v>619305373.68000007</v>
      </c>
      <c r="E11" s="15">
        <f t="shared" ref="E11:M11" si="31">D15*$D$6</f>
        <v>546749107.05221868</v>
      </c>
      <c r="F11" s="15">
        <f t="shared" si="31"/>
        <v>464034963.09654796</v>
      </c>
      <c r="G11" s="15">
        <f t="shared" si="31"/>
        <v>369740838.98708332</v>
      </c>
      <c r="H11" s="15">
        <f t="shared" si="31"/>
        <v>262245537.50229362</v>
      </c>
      <c r="I11" s="15">
        <f t="shared" si="31"/>
        <v>139700893.80963337</v>
      </c>
      <c r="J11" s="15">
        <f t="shared" si="31"/>
        <v>6.842613220214844E-7</v>
      </c>
      <c r="K11" s="15">
        <f t="shared" si="31"/>
        <v>7.8005790710449225E-7</v>
      </c>
      <c r="L11" s="15">
        <f t="shared" si="31"/>
        <v>8.8926601409912113E-7</v>
      </c>
      <c r="M11" s="15">
        <f t="shared" si="31"/>
        <v>1.0137632560729982E-6</v>
      </c>
      <c r="N11" s="15">
        <f t="shared" ref="N11:AO11" si="32">M15*$D$6</f>
        <v>1.1556901119232179E-6</v>
      </c>
      <c r="O11" s="15">
        <f t="shared" si="32"/>
        <v>1.3174867275924683E-6</v>
      </c>
      <c r="P11" s="15">
        <f t="shared" si="32"/>
        <v>1.501934869455414E-6</v>
      </c>
      <c r="Q11" s="15">
        <f t="shared" si="32"/>
        <v>1.7122057511791717E-6</v>
      </c>
      <c r="R11" s="15">
        <f t="shared" si="32"/>
        <v>1.9519145563442555E-6</v>
      </c>
      <c r="S11" s="15">
        <f t="shared" si="32"/>
        <v>2.2251825942324517E-6</v>
      </c>
      <c r="T11" s="15">
        <f t="shared" si="32"/>
        <v>2.536708157424995E-6</v>
      </c>
      <c r="U11" s="15">
        <f t="shared" si="32"/>
        <v>2.891847299464494E-6</v>
      </c>
      <c r="V11" s="15">
        <f t="shared" si="32"/>
        <v>3.2967059213895233E-6</v>
      </c>
      <c r="W11" s="15">
        <f t="shared" si="32"/>
        <v>3.7582447503840568E-6</v>
      </c>
      <c r="X11" s="15">
        <f t="shared" si="32"/>
        <v>4.2843990154378249E-6</v>
      </c>
      <c r="Y11" s="15">
        <f t="shared" si="32"/>
        <v>4.8842148775991202E-6</v>
      </c>
      <c r="Z11" s="15">
        <f t="shared" si="32"/>
        <v>5.5680049604629976E-6</v>
      </c>
      <c r="AA11" s="15">
        <f t="shared" si="32"/>
        <v>6.3475256549278169E-6</v>
      </c>
      <c r="AB11" s="15">
        <f t="shared" si="32"/>
        <v>7.2361792466177104E-6</v>
      </c>
      <c r="AC11" s="15">
        <f t="shared" si="32"/>
        <v>8.2492443411441891E-6</v>
      </c>
      <c r="AD11" s="15">
        <f t="shared" si="32"/>
        <v>9.4041385489043779E-6</v>
      </c>
      <c r="AE11" s="15">
        <f t="shared" si="32"/>
        <v>1.0720717945750992E-5</v>
      </c>
      <c r="AF11" s="15">
        <f t="shared" si="32"/>
        <v>1.2221618458156131E-5</v>
      </c>
      <c r="AG11" s="15">
        <f t="shared" si="32"/>
        <v>1.3932645042297989E-5</v>
      </c>
      <c r="AH11" s="15">
        <f t="shared" si="32"/>
        <v>1.5883215348219709E-5</v>
      </c>
      <c r="AI11" s="15">
        <f t="shared" si="32"/>
        <v>1.8106865496970465E-5</v>
      </c>
      <c r="AJ11" s="15">
        <f t="shared" si="32"/>
        <v>2.0641826666546331E-5</v>
      </c>
      <c r="AK11" s="15">
        <f t="shared" si="32"/>
        <v>2.3531682399862819E-5</v>
      </c>
      <c r="AL11" s="15">
        <f t="shared" si="32"/>
        <v>2.6826117935843614E-5</v>
      </c>
      <c r="AM11" s="15">
        <f t="shared" si="32"/>
        <v>3.0581774446861719E-5</v>
      </c>
      <c r="AN11" s="15">
        <f t="shared" si="32"/>
        <v>3.4863222869422361E-5</v>
      </c>
      <c r="AO11" s="16">
        <f t="shared" si="32"/>
        <v>3.9744074071141491E-5</v>
      </c>
    </row>
    <row r="12" spans="2:41" ht="15.75">
      <c r="B12" s="29" t="s">
        <v>7</v>
      </c>
      <c r="C12" s="4"/>
      <c r="D12" s="15">
        <f>D10</f>
        <v>518259047.34129524</v>
      </c>
      <c r="E12" s="15">
        <f t="shared" ref="E12:M12" si="33">IF(E9&gt;0,(D12+E10),0)</f>
        <v>1109074361.3103719</v>
      </c>
      <c r="F12" s="15">
        <f t="shared" si="33"/>
        <v>1782603819.2351193</v>
      </c>
      <c r="G12" s="15">
        <f t="shared" si="33"/>
        <v>2550427401.2693315</v>
      </c>
      <c r="H12" s="15">
        <f t="shared" si="33"/>
        <v>3425746284.7883329</v>
      </c>
      <c r="I12" s="15">
        <f t="shared" si="33"/>
        <v>4423609811.9999952</v>
      </c>
      <c r="J12" s="15">
        <f t="shared" si="33"/>
        <v>0</v>
      </c>
      <c r="K12" s="15">
        <f t="shared" si="33"/>
        <v>0</v>
      </c>
      <c r="L12" s="15">
        <f t="shared" si="33"/>
        <v>0</v>
      </c>
      <c r="M12" s="15">
        <f t="shared" si="33"/>
        <v>0</v>
      </c>
      <c r="N12" s="15">
        <f t="shared" ref="N12:AO12" si="34">IF(N9&gt;0,(M12+N10),0)</f>
        <v>0</v>
      </c>
      <c r="O12" s="15">
        <f t="shared" si="34"/>
        <v>0</v>
      </c>
      <c r="P12" s="15">
        <f t="shared" si="34"/>
        <v>0</v>
      </c>
      <c r="Q12" s="15">
        <f t="shared" si="34"/>
        <v>0</v>
      </c>
      <c r="R12" s="15">
        <f t="shared" si="34"/>
        <v>0</v>
      </c>
      <c r="S12" s="15">
        <f t="shared" si="34"/>
        <v>0</v>
      </c>
      <c r="T12" s="15">
        <f t="shared" si="34"/>
        <v>0</v>
      </c>
      <c r="U12" s="15">
        <f t="shared" si="34"/>
        <v>0</v>
      </c>
      <c r="V12" s="15">
        <f t="shared" si="34"/>
        <v>0</v>
      </c>
      <c r="W12" s="15">
        <f t="shared" si="34"/>
        <v>0</v>
      </c>
      <c r="X12" s="15">
        <f t="shared" si="34"/>
        <v>0</v>
      </c>
      <c r="Y12" s="15">
        <f t="shared" si="34"/>
        <v>0</v>
      </c>
      <c r="Z12" s="15">
        <f t="shared" si="34"/>
        <v>0</v>
      </c>
      <c r="AA12" s="15">
        <f t="shared" si="34"/>
        <v>0</v>
      </c>
      <c r="AB12" s="15">
        <f t="shared" si="34"/>
        <v>0</v>
      </c>
      <c r="AC12" s="15">
        <f t="shared" si="34"/>
        <v>0</v>
      </c>
      <c r="AD12" s="15">
        <f t="shared" si="34"/>
        <v>0</v>
      </c>
      <c r="AE12" s="15">
        <f t="shared" si="34"/>
        <v>0</v>
      </c>
      <c r="AF12" s="15">
        <f t="shared" si="34"/>
        <v>0</v>
      </c>
      <c r="AG12" s="15">
        <f t="shared" si="34"/>
        <v>0</v>
      </c>
      <c r="AH12" s="15">
        <f t="shared" si="34"/>
        <v>0</v>
      </c>
      <c r="AI12" s="15">
        <f t="shared" si="34"/>
        <v>0</v>
      </c>
      <c r="AJ12" s="15">
        <f t="shared" si="34"/>
        <v>0</v>
      </c>
      <c r="AK12" s="15">
        <f t="shared" si="34"/>
        <v>0</v>
      </c>
      <c r="AL12" s="15">
        <f t="shared" si="34"/>
        <v>0</v>
      </c>
      <c r="AM12" s="15">
        <f t="shared" si="34"/>
        <v>0</v>
      </c>
      <c r="AN12" s="15">
        <f t="shared" si="34"/>
        <v>0</v>
      </c>
      <c r="AO12" s="16">
        <f t="shared" si="34"/>
        <v>0</v>
      </c>
    </row>
    <row r="13" spans="2:41" ht="15.75">
      <c r="B13" s="29" t="s">
        <v>8</v>
      </c>
      <c r="C13" s="4"/>
      <c r="D13" s="15">
        <f>D11</f>
        <v>619305373.68000007</v>
      </c>
      <c r="E13" s="15">
        <f t="shared" ref="E13:M13" si="35">IF(E9&gt;0,(D13+E11),0)</f>
        <v>1166054480.7322187</v>
      </c>
      <c r="F13" s="15">
        <f t="shared" si="35"/>
        <v>1630089443.8287668</v>
      </c>
      <c r="G13" s="15">
        <f t="shared" si="35"/>
        <v>1999830282.8158503</v>
      </c>
      <c r="H13" s="15">
        <f t="shared" si="35"/>
        <v>2262075820.3181438</v>
      </c>
      <c r="I13" s="15">
        <f t="shared" si="35"/>
        <v>2401776714.1277771</v>
      </c>
      <c r="J13" s="15">
        <f t="shared" si="35"/>
        <v>0</v>
      </c>
      <c r="K13" s="15">
        <f t="shared" si="35"/>
        <v>0</v>
      </c>
      <c r="L13" s="15">
        <f t="shared" si="35"/>
        <v>0</v>
      </c>
      <c r="M13" s="15">
        <f t="shared" si="35"/>
        <v>0</v>
      </c>
      <c r="N13" s="15">
        <f t="shared" ref="N13:AO13" si="36">IF(N9&gt;0,(M13+N11),0)</f>
        <v>0</v>
      </c>
      <c r="O13" s="15">
        <f t="shared" si="36"/>
        <v>0</v>
      </c>
      <c r="P13" s="15">
        <f t="shared" si="36"/>
        <v>0</v>
      </c>
      <c r="Q13" s="15">
        <f t="shared" si="36"/>
        <v>0</v>
      </c>
      <c r="R13" s="15">
        <f t="shared" si="36"/>
        <v>0</v>
      </c>
      <c r="S13" s="15">
        <f t="shared" si="36"/>
        <v>0</v>
      </c>
      <c r="T13" s="15">
        <f t="shared" si="36"/>
        <v>0</v>
      </c>
      <c r="U13" s="15">
        <f t="shared" si="36"/>
        <v>0</v>
      </c>
      <c r="V13" s="15">
        <f t="shared" si="36"/>
        <v>0</v>
      </c>
      <c r="W13" s="15">
        <f t="shared" si="36"/>
        <v>0</v>
      </c>
      <c r="X13" s="15">
        <f t="shared" si="36"/>
        <v>0</v>
      </c>
      <c r="Y13" s="15">
        <f t="shared" si="36"/>
        <v>0</v>
      </c>
      <c r="Z13" s="15">
        <f t="shared" si="36"/>
        <v>0</v>
      </c>
      <c r="AA13" s="15">
        <f t="shared" si="36"/>
        <v>0</v>
      </c>
      <c r="AB13" s="15">
        <f t="shared" si="36"/>
        <v>0</v>
      </c>
      <c r="AC13" s="15">
        <f t="shared" si="36"/>
        <v>0</v>
      </c>
      <c r="AD13" s="15">
        <f t="shared" si="36"/>
        <v>0</v>
      </c>
      <c r="AE13" s="15">
        <f t="shared" si="36"/>
        <v>0</v>
      </c>
      <c r="AF13" s="15">
        <f t="shared" si="36"/>
        <v>0</v>
      </c>
      <c r="AG13" s="15">
        <f t="shared" si="36"/>
        <v>0</v>
      </c>
      <c r="AH13" s="15">
        <f t="shared" si="36"/>
        <v>0</v>
      </c>
      <c r="AI13" s="15">
        <f t="shared" si="36"/>
        <v>0</v>
      </c>
      <c r="AJ13" s="15">
        <f t="shared" si="36"/>
        <v>0</v>
      </c>
      <c r="AK13" s="15">
        <f t="shared" si="36"/>
        <v>0</v>
      </c>
      <c r="AL13" s="15">
        <f t="shared" si="36"/>
        <v>0</v>
      </c>
      <c r="AM13" s="15">
        <f t="shared" si="36"/>
        <v>0</v>
      </c>
      <c r="AN13" s="15">
        <f t="shared" si="36"/>
        <v>0</v>
      </c>
      <c r="AO13" s="16">
        <f t="shared" si="36"/>
        <v>0</v>
      </c>
    </row>
    <row r="14" spans="2:41" ht="15.75">
      <c r="B14" s="29" t="s">
        <v>9</v>
      </c>
      <c r="C14" s="4"/>
      <c r="D14" s="15">
        <f t="shared" ref="D14:M14" si="37">D12+D13</f>
        <v>1137564421.0212953</v>
      </c>
      <c r="E14" s="15">
        <f t="shared" si="37"/>
        <v>2275128842.0425906</v>
      </c>
      <c r="F14" s="15">
        <f t="shared" si="37"/>
        <v>3412693263.0638862</v>
      </c>
      <c r="G14" s="15">
        <f t="shared" si="37"/>
        <v>4550257684.0851822</v>
      </c>
      <c r="H14" s="15">
        <f t="shared" si="37"/>
        <v>5687822105.1064768</v>
      </c>
      <c r="I14" s="15">
        <f t="shared" si="37"/>
        <v>6825386526.1277723</v>
      </c>
      <c r="J14" s="15">
        <f t="shared" si="37"/>
        <v>0</v>
      </c>
      <c r="K14" s="15">
        <f t="shared" si="37"/>
        <v>0</v>
      </c>
      <c r="L14" s="15">
        <f t="shared" si="37"/>
        <v>0</v>
      </c>
      <c r="M14" s="15">
        <f t="shared" si="37"/>
        <v>0</v>
      </c>
      <c r="N14" s="15">
        <f t="shared" ref="N14" si="38">N12+N13</f>
        <v>0</v>
      </c>
      <c r="O14" s="15">
        <f t="shared" ref="O14" si="39">O12+O13</f>
        <v>0</v>
      </c>
      <c r="P14" s="15">
        <f t="shared" ref="P14" si="40">P12+P13</f>
        <v>0</v>
      </c>
      <c r="Q14" s="15">
        <f t="shared" ref="Q14" si="41">Q12+Q13</f>
        <v>0</v>
      </c>
      <c r="R14" s="15">
        <f t="shared" ref="R14" si="42">R12+R13</f>
        <v>0</v>
      </c>
      <c r="S14" s="15">
        <f t="shared" ref="S14" si="43">S12+S13</f>
        <v>0</v>
      </c>
      <c r="T14" s="15">
        <f t="shared" ref="T14" si="44">T12+T13</f>
        <v>0</v>
      </c>
      <c r="U14" s="15">
        <f t="shared" ref="U14" si="45">U12+U13</f>
        <v>0</v>
      </c>
      <c r="V14" s="15">
        <f t="shared" ref="V14" si="46">V12+V13</f>
        <v>0</v>
      </c>
      <c r="W14" s="15">
        <f t="shared" ref="W14" si="47">W12+W13</f>
        <v>0</v>
      </c>
      <c r="X14" s="15">
        <f t="shared" ref="X14" si="48">X12+X13</f>
        <v>0</v>
      </c>
      <c r="Y14" s="15">
        <f t="shared" ref="Y14" si="49">Y12+Y13</f>
        <v>0</v>
      </c>
      <c r="Z14" s="15">
        <f t="shared" ref="Z14" si="50">Z12+Z13</f>
        <v>0</v>
      </c>
      <c r="AA14" s="15">
        <f t="shared" ref="AA14" si="51">AA12+AA13</f>
        <v>0</v>
      </c>
      <c r="AB14" s="15">
        <f t="shared" ref="AB14" si="52">AB12+AB13</f>
        <v>0</v>
      </c>
      <c r="AC14" s="15">
        <f t="shared" ref="AC14" si="53">AC12+AC13</f>
        <v>0</v>
      </c>
      <c r="AD14" s="15">
        <f t="shared" ref="AD14" si="54">AD12+AD13</f>
        <v>0</v>
      </c>
      <c r="AE14" s="15">
        <f t="shared" ref="AE14" si="55">AE12+AE13</f>
        <v>0</v>
      </c>
      <c r="AF14" s="15">
        <f t="shared" ref="AF14" si="56">AF12+AF13</f>
        <v>0</v>
      </c>
      <c r="AG14" s="15">
        <f t="shared" ref="AG14" si="57">AG12+AG13</f>
        <v>0</v>
      </c>
      <c r="AH14" s="15">
        <f t="shared" ref="AH14" si="58">AH12+AH13</f>
        <v>0</v>
      </c>
      <c r="AI14" s="15">
        <f t="shared" ref="AI14" si="59">AI12+AI13</f>
        <v>0</v>
      </c>
      <c r="AJ14" s="15">
        <f t="shared" ref="AJ14" si="60">AJ12+AJ13</f>
        <v>0</v>
      </c>
      <c r="AK14" s="15">
        <f t="shared" ref="AK14" si="61">AK12+AK13</f>
        <v>0</v>
      </c>
      <c r="AL14" s="15">
        <f t="shared" ref="AL14" si="62">AL12+AL13</f>
        <v>0</v>
      </c>
      <c r="AM14" s="15">
        <f t="shared" ref="AM14" si="63">AM12+AM13</f>
        <v>0</v>
      </c>
      <c r="AN14" s="15">
        <f t="shared" ref="AN14" si="64">AN12+AN13</f>
        <v>0</v>
      </c>
      <c r="AO14" s="16">
        <f t="shared" ref="AO14" si="65">AO12+AO13</f>
        <v>0</v>
      </c>
    </row>
    <row r="15" spans="2:41" ht="16.5" thickBot="1">
      <c r="B15" s="30" t="s">
        <v>10</v>
      </c>
      <c r="C15" s="5"/>
      <c r="D15" s="17">
        <f>D5-D10</f>
        <v>3905350764.6587048</v>
      </c>
      <c r="E15" s="17">
        <f t="shared" ref="E15:M15" si="66">IF((D15-E10)&gt;0,(D15-E10),0)</f>
        <v>3314535450.6896281</v>
      </c>
      <c r="F15" s="17">
        <f t="shared" si="66"/>
        <v>2641005992.7648807</v>
      </c>
      <c r="G15" s="17">
        <f t="shared" si="66"/>
        <v>1873182410.7306685</v>
      </c>
      <c r="H15" s="17">
        <f t="shared" si="66"/>
        <v>997863527.21166682</v>
      </c>
      <c r="I15" s="17">
        <f t="shared" si="66"/>
        <v>4.8875808715820313E-6</v>
      </c>
      <c r="J15" s="17">
        <f t="shared" si="66"/>
        <v>5.5718421936035159E-6</v>
      </c>
      <c r="K15" s="17">
        <f t="shared" si="66"/>
        <v>6.3519001007080078E-6</v>
      </c>
      <c r="L15" s="17">
        <f t="shared" si="66"/>
        <v>7.2411661148071291E-6</v>
      </c>
      <c r="M15" s="17">
        <f t="shared" si="66"/>
        <v>8.2549293708801273E-6</v>
      </c>
      <c r="N15" s="17">
        <f t="shared" ref="N15:AO15" si="67">IF((M15-N10)&gt;0,(M15-N10),0)</f>
        <v>9.410619482803345E-6</v>
      </c>
      <c r="O15" s="17">
        <f t="shared" si="67"/>
        <v>1.0728106210395813E-5</v>
      </c>
      <c r="P15" s="17">
        <f t="shared" si="67"/>
        <v>1.2230041079851226E-5</v>
      </c>
      <c r="Q15" s="17">
        <f t="shared" si="67"/>
        <v>1.3942246831030397E-5</v>
      </c>
      <c r="R15" s="17">
        <f t="shared" si="67"/>
        <v>1.5894161387374653E-5</v>
      </c>
      <c r="S15" s="17">
        <f t="shared" si="67"/>
        <v>1.8119343981607105E-5</v>
      </c>
      <c r="T15" s="17">
        <f t="shared" si="67"/>
        <v>2.0656052139032099E-5</v>
      </c>
      <c r="U15" s="17">
        <f t="shared" si="67"/>
        <v>2.3547899438496593E-5</v>
      </c>
      <c r="V15" s="17">
        <f t="shared" si="67"/>
        <v>2.6844605359886116E-5</v>
      </c>
      <c r="W15" s="17">
        <f t="shared" si="67"/>
        <v>3.0602850110270172E-5</v>
      </c>
      <c r="X15" s="17">
        <f t="shared" si="67"/>
        <v>3.4887249125707998E-5</v>
      </c>
      <c r="Y15" s="17">
        <f t="shared" si="67"/>
        <v>3.977146400330712E-5</v>
      </c>
      <c r="Z15" s="17">
        <f t="shared" si="67"/>
        <v>4.5339468963770114E-5</v>
      </c>
      <c r="AA15" s="17">
        <f t="shared" si="67"/>
        <v>5.1686994618697929E-5</v>
      </c>
      <c r="AB15" s="17">
        <f t="shared" si="67"/>
        <v>5.8923173865315636E-5</v>
      </c>
      <c r="AC15" s="17">
        <f t="shared" si="67"/>
        <v>6.7172418206459832E-5</v>
      </c>
      <c r="AD15" s="17">
        <f t="shared" si="67"/>
        <v>7.6576556755364217E-5</v>
      </c>
      <c r="AE15" s="17">
        <f t="shared" si="67"/>
        <v>8.7297274701115209E-5</v>
      </c>
      <c r="AF15" s="17">
        <f t="shared" si="67"/>
        <v>9.9518893159271333E-5</v>
      </c>
      <c r="AG15" s="17">
        <f t="shared" si="67"/>
        <v>1.1345153820156933E-4</v>
      </c>
      <c r="AH15" s="17">
        <f t="shared" si="67"/>
        <v>1.2933475354978902E-4</v>
      </c>
      <c r="AI15" s="17">
        <f t="shared" si="67"/>
        <v>1.4744161904675949E-4</v>
      </c>
      <c r="AJ15" s="17">
        <f t="shared" si="67"/>
        <v>1.6808344571330583E-4</v>
      </c>
      <c r="AK15" s="17">
        <f t="shared" si="67"/>
        <v>1.9161512811316866E-4</v>
      </c>
      <c r="AL15" s="17">
        <f t="shared" si="67"/>
        <v>2.1844124604901226E-4</v>
      </c>
      <c r="AM15" s="17">
        <f t="shared" si="67"/>
        <v>2.49023020495874E-4</v>
      </c>
      <c r="AN15" s="17">
        <f t="shared" si="67"/>
        <v>2.8388624336529635E-4</v>
      </c>
      <c r="AO15" s="18">
        <f t="shared" si="67"/>
        <v>3.2363031743643786E-4</v>
      </c>
    </row>
    <row r="16" spans="2:41" ht="15.75">
      <c r="B16" s="31" t="s">
        <v>11</v>
      </c>
      <c r="C16" s="32">
        <v>0.14000000000000001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2:41" ht="16.5" thickBot="1">
      <c r="B17" s="30" t="s">
        <v>12</v>
      </c>
      <c r="C17" s="33">
        <v>6</v>
      </c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</sheetData>
  <sheetProtection password="D662" sheet="1" objects="1" scenarios="1"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M19" sqref="M1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кредита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#</cp:lastModifiedBy>
  <dcterms:created xsi:type="dcterms:W3CDTF">2006-09-28T05:33:49Z</dcterms:created>
  <dcterms:modified xsi:type="dcterms:W3CDTF">2016-03-05T05:32:34Z</dcterms:modified>
</cp:coreProperties>
</file>