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0" windowWidth="20400" windowHeight="7890" firstSheet="2" activeTab="2"/>
  </bookViews>
  <sheets>
    <sheet name="0" sheetId="20" state="hidden" r:id="rId1"/>
    <sheet name="00" sheetId="21" state="hidden" r:id="rId2"/>
    <sheet name="1" sheetId="30" r:id="rId3"/>
  </sheets>
  <calcPr calcId="124519"/>
</workbook>
</file>

<file path=xl/calcChain.xml><?xml version="1.0" encoding="utf-8"?>
<calcChain xmlns="http://schemas.openxmlformats.org/spreadsheetml/2006/main">
  <c r="O186" i="30"/>
  <c r="F54"/>
  <c r="G66"/>
  <c r="F66"/>
  <c r="H185" l="1"/>
  <c r="G79" l="1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F79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F12"/>
  <c r="E1185"/>
  <c r="O190"/>
  <c r="S197"/>
  <c r="P185"/>
  <c r="K185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AR177"/>
  <c r="AQ176"/>
  <c r="AP176"/>
  <c r="AO176"/>
  <c r="AN176"/>
  <c r="AM176"/>
  <c r="AL176"/>
  <c r="AK176"/>
  <c r="AJ176"/>
  <c r="AI176"/>
  <c r="AH176"/>
  <c r="AG176"/>
  <c r="AF176"/>
  <c r="AE176"/>
  <c r="AD176"/>
  <c r="AC176"/>
  <c r="AC174" s="1"/>
  <c r="AB176"/>
  <c r="AA176"/>
  <c r="AA174" s="1"/>
  <c r="Z176"/>
  <c r="Y176"/>
  <c r="Y174" s="1"/>
  <c r="X176"/>
  <c r="W176"/>
  <c r="W174" s="1"/>
  <c r="V176"/>
  <c r="U176"/>
  <c r="U174" s="1"/>
  <c r="T176"/>
  <c r="S176"/>
  <c r="S174" s="1"/>
  <c r="R176"/>
  <c r="Q176"/>
  <c r="Q174" s="1"/>
  <c r="P176"/>
  <c r="O176"/>
  <c r="O174" s="1"/>
  <c r="N176"/>
  <c r="M176"/>
  <c r="M174" s="1"/>
  <c r="L176"/>
  <c r="K176"/>
  <c r="K174" s="1"/>
  <c r="J176"/>
  <c r="I176"/>
  <c r="I174" s="1"/>
  <c r="H176"/>
  <c r="G176"/>
  <c r="G174" s="1"/>
  <c r="F176"/>
  <c r="AR175"/>
  <c r="AP174"/>
  <c r="AN174"/>
  <c r="AL174"/>
  <c r="AJ174"/>
  <c r="AH174"/>
  <c r="AF174"/>
  <c r="AD174"/>
  <c r="AB174"/>
  <c r="Z174"/>
  <c r="X174"/>
  <c r="V174"/>
  <c r="T174"/>
  <c r="R174"/>
  <c r="P174"/>
  <c r="N174"/>
  <c r="L174"/>
  <c r="J174"/>
  <c r="H174"/>
  <c r="F174"/>
  <c r="E174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AR172"/>
  <c r="AP171"/>
  <c r="AN171"/>
  <c r="AL171"/>
  <c r="AJ171"/>
  <c r="AH171"/>
  <c r="AF171"/>
  <c r="AD171"/>
  <c r="AB171"/>
  <c r="Z171"/>
  <c r="X171"/>
  <c r="V171"/>
  <c r="T171"/>
  <c r="R171"/>
  <c r="P171"/>
  <c r="N171"/>
  <c r="L171"/>
  <c r="J171"/>
  <c r="H171"/>
  <c r="F171"/>
  <c r="AP170"/>
  <c r="F156"/>
  <c r="N158" s="1"/>
  <c r="F155"/>
  <c r="B134"/>
  <c r="B133"/>
  <c r="B122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B76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F42"/>
  <c r="F31"/>
  <c r="F32" s="1"/>
  <c r="B28"/>
  <c r="F26"/>
  <c r="F20"/>
  <c r="F18"/>
  <c r="F19" s="1"/>
  <c r="F21" s="1"/>
  <c r="E3"/>
  <c r="F3" s="1"/>
  <c r="F73" s="1"/>
  <c r="H186" l="1"/>
  <c r="H187" s="1"/>
  <c r="H188" s="1"/>
  <c r="AE174"/>
  <c r="AG174"/>
  <c r="AI174"/>
  <c r="AK174"/>
  <c r="AM174"/>
  <c r="AO174"/>
  <c r="AQ174"/>
  <c r="AR178"/>
  <c r="P187"/>
  <c r="O188"/>
  <c r="F185" s="1"/>
  <c r="B135"/>
  <c r="G171"/>
  <c r="I171"/>
  <c r="K171"/>
  <c r="M171"/>
  <c r="O171"/>
  <c r="Q171"/>
  <c r="S171"/>
  <c r="U171"/>
  <c r="W171"/>
  <c r="Y171"/>
  <c r="AA171"/>
  <c r="AC171"/>
  <c r="AE171"/>
  <c r="AG171"/>
  <c r="AI171"/>
  <c r="AK171"/>
  <c r="AM171"/>
  <c r="AO171"/>
  <c r="AQ171"/>
  <c r="AR173"/>
  <c r="AR174"/>
  <c r="AR176"/>
  <c r="F170"/>
  <c r="E73"/>
  <c r="N162"/>
  <c r="N161"/>
  <c r="M158"/>
  <c r="O158"/>
  <c r="L158"/>
  <c r="G3"/>
  <c r="G73" s="1"/>
  <c r="F9"/>
  <c r="F65"/>
  <c r="K187" l="1"/>
  <c r="F212"/>
  <c r="F208"/>
  <c r="F204"/>
  <c r="F198"/>
  <c r="F214"/>
  <c r="F210"/>
  <c r="F206"/>
  <c r="F202"/>
  <c r="F194"/>
  <c r="K186"/>
  <c r="K188"/>
  <c r="H189"/>
  <c r="AR171"/>
  <c r="N163"/>
  <c r="F200"/>
  <c r="F196"/>
  <c r="F192"/>
  <c r="F187"/>
  <c r="F190"/>
  <c r="F611"/>
  <c r="F615"/>
  <c r="F619"/>
  <c r="F623"/>
  <c r="F627"/>
  <c r="F631"/>
  <c r="F635"/>
  <c r="F639"/>
  <c r="F643"/>
  <c r="F647"/>
  <c r="F651"/>
  <c r="F655"/>
  <c r="F659"/>
  <c r="F663"/>
  <c r="F667"/>
  <c r="F671"/>
  <c r="F675"/>
  <c r="F679"/>
  <c r="F683"/>
  <c r="F216"/>
  <c r="F218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F396"/>
  <c r="F398"/>
  <c r="F400"/>
  <c r="F402"/>
  <c r="F404"/>
  <c r="F406"/>
  <c r="F408"/>
  <c r="F410"/>
  <c r="F412"/>
  <c r="F414"/>
  <c r="F416"/>
  <c r="F418"/>
  <c r="F420"/>
  <c r="F422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F504"/>
  <c r="F506"/>
  <c r="F508"/>
  <c r="F510"/>
  <c r="F512"/>
  <c r="F514"/>
  <c r="F516"/>
  <c r="F518"/>
  <c r="F520"/>
  <c r="F522"/>
  <c r="F524"/>
  <c r="F526"/>
  <c r="F528"/>
  <c r="F530"/>
  <c r="F532"/>
  <c r="F534"/>
  <c r="F536"/>
  <c r="F538"/>
  <c r="F540"/>
  <c r="F542"/>
  <c r="F544"/>
  <c r="F546"/>
  <c r="F548"/>
  <c r="F550"/>
  <c r="F552"/>
  <c r="F554"/>
  <c r="F556"/>
  <c r="F558"/>
  <c r="F560"/>
  <c r="F562"/>
  <c r="F564"/>
  <c r="F566"/>
  <c r="F568"/>
  <c r="F570"/>
  <c r="F572"/>
  <c r="F574"/>
  <c r="F576"/>
  <c r="F578"/>
  <c r="F580"/>
  <c r="F582"/>
  <c r="F584"/>
  <c r="F586"/>
  <c r="F588"/>
  <c r="F590"/>
  <c r="F592"/>
  <c r="F594"/>
  <c r="F596"/>
  <c r="F598"/>
  <c r="F600"/>
  <c r="F602"/>
  <c r="F604"/>
  <c r="F606"/>
  <c r="F608"/>
  <c r="F612"/>
  <c r="F616"/>
  <c r="F620"/>
  <c r="F624"/>
  <c r="F628"/>
  <c r="F632"/>
  <c r="F636"/>
  <c r="F640"/>
  <c r="F644"/>
  <c r="F648"/>
  <c r="F652"/>
  <c r="F656"/>
  <c r="F660"/>
  <c r="F664"/>
  <c r="F668"/>
  <c r="F672"/>
  <c r="F676"/>
  <c r="F680"/>
  <c r="F684"/>
  <c r="F931"/>
  <c r="F935"/>
  <c r="F939"/>
  <c r="F943"/>
  <c r="F947"/>
  <c r="F951"/>
  <c r="F686"/>
  <c r="F688"/>
  <c r="F690"/>
  <c r="F692"/>
  <c r="F694"/>
  <c r="F696"/>
  <c r="F698"/>
  <c r="F700"/>
  <c r="F702"/>
  <c r="F704"/>
  <c r="F706"/>
  <c r="F708"/>
  <c r="F710"/>
  <c r="F712"/>
  <c r="F714"/>
  <c r="F716"/>
  <c r="F718"/>
  <c r="F720"/>
  <c r="F722"/>
  <c r="F724"/>
  <c r="F726"/>
  <c r="F728"/>
  <c r="F730"/>
  <c r="F732"/>
  <c r="F734"/>
  <c r="F736"/>
  <c r="F738"/>
  <c r="F740"/>
  <c r="F742"/>
  <c r="F744"/>
  <c r="F746"/>
  <c r="F748"/>
  <c r="F750"/>
  <c r="F752"/>
  <c r="F754"/>
  <c r="F756"/>
  <c r="F758"/>
  <c r="F760"/>
  <c r="F762"/>
  <c r="F764"/>
  <c r="F766"/>
  <c r="F768"/>
  <c r="F770"/>
  <c r="F772"/>
  <c r="F774"/>
  <c r="F776"/>
  <c r="F778"/>
  <c r="F780"/>
  <c r="F782"/>
  <c r="F784"/>
  <c r="F786"/>
  <c r="F788"/>
  <c r="F790"/>
  <c r="F792"/>
  <c r="F794"/>
  <c r="F796"/>
  <c r="F798"/>
  <c r="F800"/>
  <c r="F802"/>
  <c r="F804"/>
  <c r="F806"/>
  <c r="F808"/>
  <c r="F810"/>
  <c r="F812"/>
  <c r="F814"/>
  <c r="F816"/>
  <c r="F818"/>
  <c r="F820"/>
  <c r="F822"/>
  <c r="F824"/>
  <c r="F826"/>
  <c r="F828"/>
  <c r="F830"/>
  <c r="F832"/>
  <c r="F834"/>
  <c r="F836"/>
  <c r="F838"/>
  <c r="F840"/>
  <c r="F842"/>
  <c r="F844"/>
  <c r="F846"/>
  <c r="F848"/>
  <c r="F850"/>
  <c r="F852"/>
  <c r="F854"/>
  <c r="F856"/>
  <c r="F858"/>
  <c r="F860"/>
  <c r="F862"/>
  <c r="F864"/>
  <c r="F866"/>
  <c r="F868"/>
  <c r="F870"/>
  <c r="F872"/>
  <c r="F874"/>
  <c r="F876"/>
  <c r="F878"/>
  <c r="F880"/>
  <c r="F882"/>
  <c r="F884"/>
  <c r="F886"/>
  <c r="F888"/>
  <c r="F890"/>
  <c r="F892"/>
  <c r="F894"/>
  <c r="F896"/>
  <c r="F898"/>
  <c r="F900"/>
  <c r="F902"/>
  <c r="F904"/>
  <c r="F906"/>
  <c r="F908"/>
  <c r="F910"/>
  <c r="F912"/>
  <c r="F914"/>
  <c r="F916"/>
  <c r="F918"/>
  <c r="F920"/>
  <c r="F922"/>
  <c r="F924"/>
  <c r="F926"/>
  <c r="F928"/>
  <c r="F932"/>
  <c r="F936"/>
  <c r="F940"/>
  <c r="F944"/>
  <c r="F948"/>
  <c r="F952"/>
  <c r="F954"/>
  <c r="F956"/>
  <c r="F958"/>
  <c r="F960"/>
  <c r="F962"/>
  <c r="F964"/>
  <c r="F966"/>
  <c r="F968"/>
  <c r="F970"/>
  <c r="F972"/>
  <c r="F974"/>
  <c r="F976"/>
  <c r="F978"/>
  <c r="F980"/>
  <c r="F982"/>
  <c r="F984"/>
  <c r="F986"/>
  <c r="F988"/>
  <c r="F990"/>
  <c r="F992"/>
  <c r="F994"/>
  <c r="F996"/>
  <c r="F998"/>
  <c r="F1000"/>
  <c r="F1002"/>
  <c r="F1004"/>
  <c r="F1006"/>
  <c r="F1008"/>
  <c r="F1010"/>
  <c r="F1012"/>
  <c r="F1014"/>
  <c r="F1016"/>
  <c r="F1018"/>
  <c r="F1020"/>
  <c r="F1022"/>
  <c r="F1024"/>
  <c r="F1026"/>
  <c r="F1028"/>
  <c r="F1030"/>
  <c r="F1032"/>
  <c r="F1034"/>
  <c r="F1036"/>
  <c r="F1038"/>
  <c r="F1040"/>
  <c r="F1042"/>
  <c r="F1044"/>
  <c r="F1046"/>
  <c r="F1048"/>
  <c r="F1050"/>
  <c r="F1052"/>
  <c r="F1054"/>
  <c r="F1056"/>
  <c r="F1058"/>
  <c r="F1060"/>
  <c r="F1062"/>
  <c r="F1064"/>
  <c r="F1066"/>
  <c r="F1068"/>
  <c r="F1070"/>
  <c r="F1072"/>
  <c r="F1074"/>
  <c r="F1076"/>
  <c r="F1078"/>
  <c r="F1080"/>
  <c r="F1082"/>
  <c r="F1084"/>
  <c r="F1086"/>
  <c r="F1088"/>
  <c r="F1090"/>
  <c r="F1092"/>
  <c r="F1094"/>
  <c r="F1096"/>
  <c r="F1098"/>
  <c r="F1100"/>
  <c r="F1102"/>
  <c r="F1104"/>
  <c r="F1106"/>
  <c r="F1108"/>
  <c r="F1110"/>
  <c r="F1112"/>
  <c r="F1114"/>
  <c r="F1116"/>
  <c r="F1118"/>
  <c r="F1120"/>
  <c r="F1122"/>
  <c r="F1124"/>
  <c r="F1126"/>
  <c r="F1128"/>
  <c r="F1130"/>
  <c r="F1132"/>
  <c r="F1134"/>
  <c r="F1136"/>
  <c r="F1138"/>
  <c r="F1140"/>
  <c r="F1142"/>
  <c r="F1144"/>
  <c r="F1146"/>
  <c r="F1148"/>
  <c r="F1150"/>
  <c r="F1152"/>
  <c r="F1154"/>
  <c r="F1156"/>
  <c r="F1158"/>
  <c r="F1160"/>
  <c r="F1162"/>
  <c r="F1164"/>
  <c r="F1166"/>
  <c r="F1168"/>
  <c r="F1170"/>
  <c r="F1172"/>
  <c r="F1174"/>
  <c r="F1176"/>
  <c r="F1178"/>
  <c r="F1180"/>
  <c r="F1182"/>
  <c r="F1184"/>
  <c r="F209"/>
  <c r="F205"/>
  <c r="F201"/>
  <c r="F197"/>
  <c r="F193"/>
  <c r="F188"/>
  <c r="F213"/>
  <c r="F189"/>
  <c r="F609"/>
  <c r="F613"/>
  <c r="F617"/>
  <c r="F621"/>
  <c r="F625"/>
  <c r="F629"/>
  <c r="F633"/>
  <c r="F637"/>
  <c r="F641"/>
  <c r="F645"/>
  <c r="F649"/>
  <c r="F653"/>
  <c r="F657"/>
  <c r="F661"/>
  <c r="F665"/>
  <c r="F669"/>
  <c r="F673"/>
  <c r="F677"/>
  <c r="F681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7"/>
  <c r="F329"/>
  <c r="F331"/>
  <c r="F333"/>
  <c r="F335"/>
  <c r="F337"/>
  <c r="F339"/>
  <c r="F341"/>
  <c r="F343"/>
  <c r="F345"/>
  <c r="F347"/>
  <c r="F349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417"/>
  <c r="F419"/>
  <c r="F421"/>
  <c r="F423"/>
  <c r="F425"/>
  <c r="F427"/>
  <c r="F429"/>
  <c r="F431"/>
  <c r="F433"/>
  <c r="F435"/>
  <c r="F437"/>
  <c r="F439"/>
  <c r="F441"/>
  <c r="F443"/>
  <c r="F445"/>
  <c r="F447"/>
  <c r="F449"/>
  <c r="F451"/>
  <c r="F453"/>
  <c r="F455"/>
  <c r="F457"/>
  <c r="F459"/>
  <c r="F461"/>
  <c r="F463"/>
  <c r="F465"/>
  <c r="F467"/>
  <c r="F469"/>
  <c r="F471"/>
  <c r="F473"/>
  <c r="F475"/>
  <c r="F477"/>
  <c r="F479"/>
  <c r="F481"/>
  <c r="F483"/>
  <c r="F485"/>
  <c r="F487"/>
  <c r="F489"/>
  <c r="F491"/>
  <c r="F493"/>
  <c r="F495"/>
  <c r="F497"/>
  <c r="F499"/>
  <c r="F501"/>
  <c r="F503"/>
  <c r="F505"/>
  <c r="F507"/>
  <c r="F509"/>
  <c r="F511"/>
  <c r="F513"/>
  <c r="F515"/>
  <c r="F517"/>
  <c r="F519"/>
  <c r="F521"/>
  <c r="F523"/>
  <c r="F525"/>
  <c r="F527"/>
  <c r="F529"/>
  <c r="F531"/>
  <c r="F533"/>
  <c r="F535"/>
  <c r="F537"/>
  <c r="F539"/>
  <c r="F541"/>
  <c r="F543"/>
  <c r="F545"/>
  <c r="F547"/>
  <c r="F549"/>
  <c r="F551"/>
  <c r="F553"/>
  <c r="F555"/>
  <c r="F557"/>
  <c r="F559"/>
  <c r="F561"/>
  <c r="F563"/>
  <c r="F565"/>
  <c r="F567"/>
  <c r="F569"/>
  <c r="F571"/>
  <c r="F573"/>
  <c r="F575"/>
  <c r="F577"/>
  <c r="F579"/>
  <c r="F581"/>
  <c r="F583"/>
  <c r="F585"/>
  <c r="F587"/>
  <c r="F589"/>
  <c r="F591"/>
  <c r="F593"/>
  <c r="F595"/>
  <c r="F597"/>
  <c r="F599"/>
  <c r="F601"/>
  <c r="F603"/>
  <c r="F605"/>
  <c r="F607"/>
  <c r="F610"/>
  <c r="F614"/>
  <c r="F618"/>
  <c r="F622"/>
  <c r="F626"/>
  <c r="F630"/>
  <c r="F634"/>
  <c r="F638"/>
  <c r="F642"/>
  <c r="F646"/>
  <c r="F650"/>
  <c r="F654"/>
  <c r="F658"/>
  <c r="F662"/>
  <c r="F666"/>
  <c r="F670"/>
  <c r="F674"/>
  <c r="F678"/>
  <c r="F682"/>
  <c r="F929"/>
  <c r="F933"/>
  <c r="F937"/>
  <c r="F941"/>
  <c r="F945"/>
  <c r="F949"/>
  <c r="F685"/>
  <c r="F687"/>
  <c r="F689"/>
  <c r="F691"/>
  <c r="F693"/>
  <c r="F695"/>
  <c r="F697"/>
  <c r="F699"/>
  <c r="F701"/>
  <c r="F703"/>
  <c r="F705"/>
  <c r="F707"/>
  <c r="F709"/>
  <c r="F711"/>
  <c r="F713"/>
  <c r="F715"/>
  <c r="F717"/>
  <c r="F719"/>
  <c r="F721"/>
  <c r="F723"/>
  <c r="F725"/>
  <c r="F727"/>
  <c r="F729"/>
  <c r="F731"/>
  <c r="F733"/>
  <c r="F735"/>
  <c r="F737"/>
  <c r="F739"/>
  <c r="F741"/>
  <c r="F743"/>
  <c r="F745"/>
  <c r="F747"/>
  <c r="F749"/>
  <c r="F751"/>
  <c r="F753"/>
  <c r="F755"/>
  <c r="F757"/>
  <c r="F759"/>
  <c r="F761"/>
  <c r="F763"/>
  <c r="F765"/>
  <c r="F767"/>
  <c r="F769"/>
  <c r="F771"/>
  <c r="F773"/>
  <c r="F775"/>
  <c r="F777"/>
  <c r="F779"/>
  <c r="F781"/>
  <c r="F783"/>
  <c r="F785"/>
  <c r="F787"/>
  <c r="F789"/>
  <c r="F791"/>
  <c r="F793"/>
  <c r="F795"/>
  <c r="F797"/>
  <c r="F799"/>
  <c r="F801"/>
  <c r="F803"/>
  <c r="F805"/>
  <c r="F807"/>
  <c r="F809"/>
  <c r="F811"/>
  <c r="F813"/>
  <c r="F815"/>
  <c r="F817"/>
  <c r="F819"/>
  <c r="F821"/>
  <c r="F823"/>
  <c r="F825"/>
  <c r="F827"/>
  <c r="F829"/>
  <c r="F831"/>
  <c r="F833"/>
  <c r="F835"/>
  <c r="F837"/>
  <c r="F839"/>
  <c r="F841"/>
  <c r="F843"/>
  <c r="F845"/>
  <c r="F847"/>
  <c r="F849"/>
  <c r="F851"/>
  <c r="F853"/>
  <c r="F855"/>
  <c r="F857"/>
  <c r="F859"/>
  <c r="F861"/>
  <c r="F863"/>
  <c r="F865"/>
  <c r="F867"/>
  <c r="F869"/>
  <c r="F871"/>
  <c r="F873"/>
  <c r="F875"/>
  <c r="F877"/>
  <c r="F879"/>
  <c r="F881"/>
  <c r="F883"/>
  <c r="F885"/>
  <c r="F887"/>
  <c r="F889"/>
  <c r="F891"/>
  <c r="F893"/>
  <c r="F895"/>
  <c r="F897"/>
  <c r="F899"/>
  <c r="F901"/>
  <c r="F903"/>
  <c r="F905"/>
  <c r="F907"/>
  <c r="F909"/>
  <c r="F911"/>
  <c r="F913"/>
  <c r="F915"/>
  <c r="F917"/>
  <c r="F919"/>
  <c r="F921"/>
  <c r="F923"/>
  <c r="F925"/>
  <c r="F927"/>
  <c r="F930"/>
  <c r="F934"/>
  <c r="F938"/>
  <c r="F942"/>
  <c r="F946"/>
  <c r="F950"/>
  <c r="F953"/>
  <c r="F955"/>
  <c r="F957"/>
  <c r="F959"/>
  <c r="F961"/>
  <c r="F963"/>
  <c r="F965"/>
  <c r="F967"/>
  <c r="F969"/>
  <c r="F971"/>
  <c r="F973"/>
  <c r="F975"/>
  <c r="F977"/>
  <c r="F979"/>
  <c r="F981"/>
  <c r="F983"/>
  <c r="F985"/>
  <c r="F987"/>
  <c r="F989"/>
  <c r="F991"/>
  <c r="F993"/>
  <c r="F995"/>
  <c r="F997"/>
  <c r="F999"/>
  <c r="F1001"/>
  <c r="F1003"/>
  <c r="F1005"/>
  <c r="F1007"/>
  <c r="F1009"/>
  <c r="F1011"/>
  <c r="F1013"/>
  <c r="F1015"/>
  <c r="F1017"/>
  <c r="F1019"/>
  <c r="F1021"/>
  <c r="F1023"/>
  <c r="F1025"/>
  <c r="F1027"/>
  <c r="F1029"/>
  <c r="F1031"/>
  <c r="F1033"/>
  <c r="F1035"/>
  <c r="F1037"/>
  <c r="F1039"/>
  <c r="F1041"/>
  <c r="F1043"/>
  <c r="F1045"/>
  <c r="F1047"/>
  <c r="F1049"/>
  <c r="F1051"/>
  <c r="F1053"/>
  <c r="F1055"/>
  <c r="F1057"/>
  <c r="F1059"/>
  <c r="F1061"/>
  <c r="F1063"/>
  <c r="F1065"/>
  <c r="F1067"/>
  <c r="F1069"/>
  <c r="F1071"/>
  <c r="F1073"/>
  <c r="F1075"/>
  <c r="F1077"/>
  <c r="F1079"/>
  <c r="F1081"/>
  <c r="F1083"/>
  <c r="F1085"/>
  <c r="F1087"/>
  <c r="F1089"/>
  <c r="F1091"/>
  <c r="F1093"/>
  <c r="F1095"/>
  <c r="F1097"/>
  <c r="F1099"/>
  <c r="F1101"/>
  <c r="F1103"/>
  <c r="F1105"/>
  <c r="F1107"/>
  <c r="F1109"/>
  <c r="F1111"/>
  <c r="F1113"/>
  <c r="F1115"/>
  <c r="F1117"/>
  <c r="F1119"/>
  <c r="F1121"/>
  <c r="F1123"/>
  <c r="F1125"/>
  <c r="F1127"/>
  <c r="F1129"/>
  <c r="F1131"/>
  <c r="F1133"/>
  <c r="F1135"/>
  <c r="F1137"/>
  <c r="F1139"/>
  <c r="F1141"/>
  <c r="F1143"/>
  <c r="F1145"/>
  <c r="F1147"/>
  <c r="F1149"/>
  <c r="F1151"/>
  <c r="F1153"/>
  <c r="F1155"/>
  <c r="F1157"/>
  <c r="F1159"/>
  <c r="F1161"/>
  <c r="F1163"/>
  <c r="F1165"/>
  <c r="F1167"/>
  <c r="F1169"/>
  <c r="F1171"/>
  <c r="F1173"/>
  <c r="F1175"/>
  <c r="F1177"/>
  <c r="F1179"/>
  <c r="F1181"/>
  <c r="F1183"/>
  <c r="F211"/>
  <c r="F207"/>
  <c r="F203"/>
  <c r="F199"/>
  <c r="F195"/>
  <c r="F191"/>
  <c r="F186"/>
  <c r="E186" s="1"/>
  <c r="F136"/>
  <c r="F135"/>
  <c r="F134"/>
  <c r="F133"/>
  <c r="F132"/>
  <c r="F130"/>
  <c r="F129"/>
  <c r="F131"/>
  <c r="F128"/>
  <c r="F126"/>
  <c r="L162"/>
  <c r="L161"/>
  <c r="M162"/>
  <c r="M161"/>
  <c r="E170"/>
  <c r="AP150"/>
  <c r="AP88" s="1"/>
  <c r="F150"/>
  <c r="F88" s="1"/>
  <c r="G170"/>
  <c r="G150"/>
  <c r="G88" s="1"/>
  <c r="O162"/>
  <c r="O161"/>
  <c r="G9"/>
  <c r="H3"/>
  <c r="H73" s="1"/>
  <c r="F48"/>
  <c r="F45"/>
  <c r="F39"/>
  <c r="F5"/>
  <c r="F8"/>
  <c r="M163" l="1"/>
  <c r="L163"/>
  <c r="E187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K189"/>
  <c r="H190"/>
  <c r="O163"/>
  <c r="G135"/>
  <c r="G134"/>
  <c r="G133"/>
  <c r="G132"/>
  <c r="G136"/>
  <c r="G131"/>
  <c r="G128"/>
  <c r="G126"/>
  <c r="G130"/>
  <c r="G129"/>
  <c r="G90"/>
  <c r="G85"/>
  <c r="G81"/>
  <c r="F90"/>
  <c r="F85"/>
  <c r="F81"/>
  <c r="F127"/>
  <c r="H150"/>
  <c r="H88" s="1"/>
  <c r="H170"/>
  <c r="AP90"/>
  <c r="AP85"/>
  <c r="AP81"/>
  <c r="F28"/>
  <c r="F107" s="1"/>
  <c r="F33"/>
  <c r="F14"/>
  <c r="F15" s="1"/>
  <c r="F125" s="1"/>
  <c r="F124" s="1"/>
  <c r="F13"/>
  <c r="F64" s="1"/>
  <c r="G8"/>
  <c r="F40"/>
  <c r="F25"/>
  <c r="G20"/>
  <c r="F22"/>
  <c r="I3"/>
  <c r="I73" s="1"/>
  <c r="H9"/>
  <c r="H191" l="1"/>
  <c r="K190"/>
  <c r="I170"/>
  <c r="I150"/>
  <c r="I88" s="1"/>
  <c r="F122"/>
  <c r="F114"/>
  <c r="F123" s="1"/>
  <c r="G127"/>
  <c r="H136"/>
  <c r="H135"/>
  <c r="H134"/>
  <c r="H133"/>
  <c r="H132"/>
  <c r="H130"/>
  <c r="H129"/>
  <c r="H131"/>
  <c r="H128"/>
  <c r="H127" s="1"/>
  <c r="H126"/>
  <c r="H90"/>
  <c r="H85"/>
  <c r="H81"/>
  <c r="F63"/>
  <c r="F49"/>
  <c r="F47" s="1"/>
  <c r="I9"/>
  <c r="J3"/>
  <c r="J73" s="1"/>
  <c r="F24"/>
  <c r="F23"/>
  <c r="G40"/>
  <c r="F16"/>
  <c r="F17" s="1"/>
  <c r="F6"/>
  <c r="F4" s="1"/>
  <c r="F74" s="1"/>
  <c r="H8"/>
  <c r="G33"/>
  <c r="G14"/>
  <c r="G15" s="1"/>
  <c r="G125" s="1"/>
  <c r="G124" s="1"/>
  <c r="G13"/>
  <c r="G64" s="1"/>
  <c r="F50"/>
  <c r="G31"/>
  <c r="G32" s="1"/>
  <c r="F35"/>
  <c r="F30"/>
  <c r="G18"/>
  <c r="G19" s="1"/>
  <c r="G21" s="1"/>
  <c r="H192" l="1"/>
  <c r="K191"/>
  <c r="F113"/>
  <c r="F102"/>
  <c r="F100"/>
  <c r="F87"/>
  <c r="F103"/>
  <c r="F101"/>
  <c r="F78"/>
  <c r="I135"/>
  <c r="I134"/>
  <c r="I133"/>
  <c r="I132"/>
  <c r="I136"/>
  <c r="I131"/>
  <c r="I128"/>
  <c r="I126"/>
  <c r="I130"/>
  <c r="I129"/>
  <c r="G122"/>
  <c r="F115"/>
  <c r="I90"/>
  <c r="I85"/>
  <c r="I81"/>
  <c r="F106"/>
  <c r="F104"/>
  <c r="F105"/>
  <c r="J150"/>
  <c r="J88" s="1"/>
  <c r="J170"/>
  <c r="G114"/>
  <c r="G123" s="1"/>
  <c r="G49"/>
  <c r="K3"/>
  <c r="K73" s="1"/>
  <c r="J9"/>
  <c r="F36"/>
  <c r="F46" s="1"/>
  <c r="G16"/>
  <c r="G17" s="1"/>
  <c r="H40"/>
  <c r="F61"/>
  <c r="F56"/>
  <c r="F55"/>
  <c r="F52"/>
  <c r="F7"/>
  <c r="I8"/>
  <c r="F44"/>
  <c r="F38"/>
  <c r="G6"/>
  <c r="G25"/>
  <c r="H33"/>
  <c r="H14"/>
  <c r="H15" s="1"/>
  <c r="H125" s="1"/>
  <c r="H13"/>
  <c r="H64" s="1"/>
  <c r="H6"/>
  <c r="F57"/>
  <c r="F51"/>
  <c r="F41"/>
  <c r="H124" l="1"/>
  <c r="H114" s="1"/>
  <c r="H123" s="1"/>
  <c r="F99"/>
  <c r="F98" s="1"/>
  <c r="H193"/>
  <c r="K192"/>
  <c r="J136"/>
  <c r="J135"/>
  <c r="J134"/>
  <c r="J133"/>
  <c r="J132"/>
  <c r="J130"/>
  <c r="J129"/>
  <c r="J131"/>
  <c r="J128"/>
  <c r="J126"/>
  <c r="J90"/>
  <c r="J85"/>
  <c r="J81"/>
  <c r="F84"/>
  <c r="F82"/>
  <c r="F80"/>
  <c r="K170"/>
  <c r="K150"/>
  <c r="K88" s="1"/>
  <c r="H122"/>
  <c r="G115"/>
  <c r="F91"/>
  <c r="F89"/>
  <c r="I127"/>
  <c r="H49"/>
  <c r="H16"/>
  <c r="H17" s="1"/>
  <c r="F58"/>
  <c r="I33"/>
  <c r="I14"/>
  <c r="I15" s="1"/>
  <c r="I125" s="1"/>
  <c r="I13"/>
  <c r="I64" s="1"/>
  <c r="K9"/>
  <c r="L3"/>
  <c r="L73" s="1"/>
  <c r="I40"/>
  <c r="F60"/>
  <c r="F53"/>
  <c r="J8"/>
  <c r="I124" l="1"/>
  <c r="F92"/>
  <c r="H194"/>
  <c r="K193"/>
  <c r="J127"/>
  <c r="L150"/>
  <c r="L88" s="1"/>
  <c r="L170"/>
  <c r="I122"/>
  <c r="H115"/>
  <c r="K90"/>
  <c r="K85"/>
  <c r="K81"/>
  <c r="F75"/>
  <c r="F83"/>
  <c r="I114"/>
  <c r="I123" s="1"/>
  <c r="K135"/>
  <c r="K134"/>
  <c r="K133"/>
  <c r="K132"/>
  <c r="K136"/>
  <c r="K131"/>
  <c r="K128"/>
  <c r="K126"/>
  <c r="K130"/>
  <c r="K129"/>
  <c r="F76"/>
  <c r="I49"/>
  <c r="J40"/>
  <c r="M3"/>
  <c r="M73" s="1"/>
  <c r="L9"/>
  <c r="J33"/>
  <c r="J14"/>
  <c r="J15" s="1"/>
  <c r="J125" s="1"/>
  <c r="J124" s="1"/>
  <c r="J13"/>
  <c r="J6" s="1"/>
  <c r="G42"/>
  <c r="G26"/>
  <c r="K8"/>
  <c r="I16"/>
  <c r="I17" s="1"/>
  <c r="I6"/>
  <c r="H195" l="1"/>
  <c r="K194"/>
  <c r="L136"/>
  <c r="L135"/>
  <c r="L134"/>
  <c r="L133"/>
  <c r="L132"/>
  <c r="L130"/>
  <c r="L129"/>
  <c r="L131"/>
  <c r="L128"/>
  <c r="L126"/>
  <c r="J122"/>
  <c r="I115"/>
  <c r="M170"/>
  <c r="M150"/>
  <c r="M88" s="1"/>
  <c r="L90"/>
  <c r="L85"/>
  <c r="L81"/>
  <c r="F77"/>
  <c r="F95" s="1"/>
  <c r="F97" s="1"/>
  <c r="J114"/>
  <c r="J123" s="1"/>
  <c r="K127"/>
  <c r="K33"/>
  <c r="K14"/>
  <c r="K15" s="1"/>
  <c r="K125" s="1"/>
  <c r="K124" s="1"/>
  <c r="K13"/>
  <c r="K64" s="1"/>
  <c r="K40"/>
  <c r="G65"/>
  <c r="G28"/>
  <c r="G107" s="1"/>
  <c r="J16"/>
  <c r="J17" s="1"/>
  <c r="M9"/>
  <c r="N3"/>
  <c r="N73" s="1"/>
  <c r="J64"/>
  <c r="L8"/>
  <c r="H196" l="1"/>
  <c r="K195"/>
  <c r="N150"/>
  <c r="N88" s="1"/>
  <c r="N170"/>
  <c r="F119"/>
  <c r="F117"/>
  <c r="F118" s="1"/>
  <c r="M90"/>
  <c r="M85"/>
  <c r="M81"/>
  <c r="K114"/>
  <c r="K123" s="1"/>
  <c r="M135"/>
  <c r="M134"/>
  <c r="M133"/>
  <c r="M132"/>
  <c r="M136"/>
  <c r="M131"/>
  <c r="M128"/>
  <c r="M126"/>
  <c r="M130"/>
  <c r="M129"/>
  <c r="K122"/>
  <c r="J115"/>
  <c r="L127"/>
  <c r="K49"/>
  <c r="L40"/>
  <c r="J49"/>
  <c r="M8"/>
  <c r="G45"/>
  <c r="G5" s="1"/>
  <c r="G39"/>
  <c r="G63"/>
  <c r="G48"/>
  <c r="G47" s="1"/>
  <c r="G50" s="1"/>
  <c r="K16"/>
  <c r="K17" s="1"/>
  <c r="K6"/>
  <c r="L33"/>
  <c r="L14"/>
  <c r="L15" s="1"/>
  <c r="L125" s="1"/>
  <c r="L124" s="1"/>
  <c r="L13"/>
  <c r="L64" s="1"/>
  <c r="O3"/>
  <c r="O73" s="1"/>
  <c r="N9"/>
  <c r="G35"/>
  <c r="G30"/>
  <c r="H31"/>
  <c r="H32" s="1"/>
  <c r="H18"/>
  <c r="H197" l="1"/>
  <c r="K196"/>
  <c r="O170"/>
  <c r="O150"/>
  <c r="O88" s="1"/>
  <c r="L122"/>
  <c r="K115"/>
  <c r="F120"/>
  <c r="F121" s="1"/>
  <c r="M127"/>
  <c r="G105"/>
  <c r="G106"/>
  <c r="G104"/>
  <c r="N136"/>
  <c r="N135"/>
  <c r="N134"/>
  <c r="N133"/>
  <c r="N132"/>
  <c r="N130"/>
  <c r="N129"/>
  <c r="N131"/>
  <c r="N128"/>
  <c r="N126"/>
  <c r="N90"/>
  <c r="N85"/>
  <c r="N81"/>
  <c r="L114"/>
  <c r="L123" s="1"/>
  <c r="L49"/>
  <c r="H19"/>
  <c r="H25"/>
  <c r="G36"/>
  <c r="N8"/>
  <c r="L16"/>
  <c r="L17" s="1"/>
  <c r="G38"/>
  <c r="M33"/>
  <c r="M14"/>
  <c r="M15" s="1"/>
  <c r="M125" s="1"/>
  <c r="M13"/>
  <c r="M64" s="1"/>
  <c r="L6"/>
  <c r="O9"/>
  <c r="P3"/>
  <c r="P73" s="1"/>
  <c r="G51"/>
  <c r="G22"/>
  <c r="H20"/>
  <c r="G4"/>
  <c r="G74" s="1"/>
  <c r="M40"/>
  <c r="N127" l="1"/>
  <c r="M114"/>
  <c r="M123" s="1"/>
  <c r="M124"/>
  <c r="H198"/>
  <c r="K197"/>
  <c r="F140"/>
  <c r="G103"/>
  <c r="G101"/>
  <c r="G113"/>
  <c r="G102"/>
  <c r="G100"/>
  <c r="G87"/>
  <c r="G78"/>
  <c r="P150"/>
  <c r="P88" s="1"/>
  <c r="P170"/>
  <c r="M122"/>
  <c r="L115"/>
  <c r="O90"/>
  <c r="O85"/>
  <c r="O81"/>
  <c r="O135"/>
  <c r="O134"/>
  <c r="O133"/>
  <c r="O132"/>
  <c r="O136"/>
  <c r="O131"/>
  <c r="O128"/>
  <c r="O126"/>
  <c r="O130"/>
  <c r="O129"/>
  <c r="G41"/>
  <c r="G57"/>
  <c r="G46" s="1"/>
  <c r="M6"/>
  <c r="G44"/>
  <c r="G61"/>
  <c r="G56"/>
  <c r="G55"/>
  <c r="G7"/>
  <c r="G52"/>
  <c r="G24"/>
  <c r="G23"/>
  <c r="Q3"/>
  <c r="Q73" s="1"/>
  <c r="P9"/>
  <c r="N33"/>
  <c r="N14"/>
  <c r="N15" s="1"/>
  <c r="N125" s="1"/>
  <c r="N124" s="1"/>
  <c r="N13"/>
  <c r="N64" s="1"/>
  <c r="H21"/>
  <c r="O8"/>
  <c r="M16"/>
  <c r="M17" s="1"/>
  <c r="M49"/>
  <c r="N40"/>
  <c r="H66" l="1"/>
  <c r="G54"/>
  <c r="G58"/>
  <c r="G60" s="1"/>
  <c r="G99"/>
  <c r="H199"/>
  <c r="K198"/>
  <c r="N6"/>
  <c r="Q170"/>
  <c r="Q150"/>
  <c r="Q88" s="1"/>
  <c r="N122"/>
  <c r="M115"/>
  <c r="G84"/>
  <c r="G80"/>
  <c r="G82"/>
  <c r="F143"/>
  <c r="F141"/>
  <c r="N114"/>
  <c r="N123" s="1"/>
  <c r="G98"/>
  <c r="P136"/>
  <c r="P135"/>
  <c r="P134"/>
  <c r="P133"/>
  <c r="P132"/>
  <c r="P130"/>
  <c r="P129"/>
  <c r="P131"/>
  <c r="P128"/>
  <c r="P126"/>
  <c r="P90"/>
  <c r="P85"/>
  <c r="P81"/>
  <c r="G89"/>
  <c r="G91"/>
  <c r="O127"/>
  <c r="N49"/>
  <c r="O33"/>
  <c r="O14"/>
  <c r="O15" s="1"/>
  <c r="O125" s="1"/>
  <c r="O124" s="1"/>
  <c r="O13"/>
  <c r="O64" s="1"/>
  <c r="Q9"/>
  <c r="R3"/>
  <c r="R73" s="1"/>
  <c r="O40"/>
  <c r="N16"/>
  <c r="N17" s="1"/>
  <c r="P8"/>
  <c r="G53"/>
  <c r="H200" l="1"/>
  <c r="K199"/>
  <c r="Q135"/>
  <c r="Q134"/>
  <c r="Q133"/>
  <c r="Q132"/>
  <c r="Q136"/>
  <c r="Q131"/>
  <c r="Q128"/>
  <c r="Q126"/>
  <c r="Q130"/>
  <c r="Q129"/>
  <c r="F144"/>
  <c r="O122"/>
  <c r="N115"/>
  <c r="Q90"/>
  <c r="Q85"/>
  <c r="Q81"/>
  <c r="G92"/>
  <c r="P127"/>
  <c r="G76"/>
  <c r="O114"/>
  <c r="O123" s="1"/>
  <c r="R150"/>
  <c r="R88" s="1"/>
  <c r="R170"/>
  <c r="G83"/>
  <c r="G75"/>
  <c r="O49"/>
  <c r="H42"/>
  <c r="H26"/>
  <c r="P33"/>
  <c r="P14"/>
  <c r="P15" s="1"/>
  <c r="P125" s="1"/>
  <c r="P13"/>
  <c r="P64" s="1"/>
  <c r="P6"/>
  <c r="Q8"/>
  <c r="O16"/>
  <c r="O17" s="1"/>
  <c r="O6"/>
  <c r="P40"/>
  <c r="S3"/>
  <c r="S73" s="1"/>
  <c r="R9"/>
  <c r="G77" l="1"/>
  <c r="G95" s="1"/>
  <c r="G97" s="1"/>
  <c r="G119" s="1"/>
  <c r="P124"/>
  <c r="P114" s="1"/>
  <c r="P123" s="1"/>
  <c r="H201"/>
  <c r="K200"/>
  <c r="R136"/>
  <c r="R135"/>
  <c r="R134"/>
  <c r="R133"/>
  <c r="R132"/>
  <c r="R130"/>
  <c r="R129"/>
  <c r="R131"/>
  <c r="R128"/>
  <c r="R126"/>
  <c r="S170"/>
  <c r="S150"/>
  <c r="S88" s="1"/>
  <c r="R90"/>
  <c r="R85"/>
  <c r="R81"/>
  <c r="P122"/>
  <c r="O115"/>
  <c r="Q127"/>
  <c r="P49"/>
  <c r="Q40"/>
  <c r="P16"/>
  <c r="P17" s="1"/>
  <c r="H65"/>
  <c r="H28"/>
  <c r="H107" s="1"/>
  <c r="S9"/>
  <c r="T3"/>
  <c r="T73" s="1"/>
  <c r="Q64"/>
  <c r="Q33"/>
  <c r="Q14"/>
  <c r="Q15" s="1"/>
  <c r="Q125" s="1"/>
  <c r="Q13"/>
  <c r="Q6"/>
  <c r="R8"/>
  <c r="G117" l="1"/>
  <c r="G118" s="1"/>
  <c r="Q124"/>
  <c r="Q114" s="1"/>
  <c r="Q123" s="1"/>
  <c r="H202"/>
  <c r="K201"/>
  <c r="Q122"/>
  <c r="P115"/>
  <c r="G120"/>
  <c r="G121" s="1"/>
  <c r="R127"/>
  <c r="S135"/>
  <c r="S134"/>
  <c r="S133"/>
  <c r="S132"/>
  <c r="S136"/>
  <c r="S131"/>
  <c r="S128"/>
  <c r="S126"/>
  <c r="S130"/>
  <c r="S129"/>
  <c r="T150"/>
  <c r="T88" s="1"/>
  <c r="T170"/>
  <c r="S90"/>
  <c r="S85"/>
  <c r="S81"/>
  <c r="R33"/>
  <c r="R14"/>
  <c r="R15" s="1"/>
  <c r="R125" s="1"/>
  <c r="R13"/>
  <c r="R64" s="1"/>
  <c r="R6"/>
  <c r="Q16"/>
  <c r="Q17" s="1"/>
  <c r="Q49"/>
  <c r="S8"/>
  <c r="H63"/>
  <c r="H48"/>
  <c r="H47" s="1"/>
  <c r="H50" s="1"/>
  <c r="R40"/>
  <c r="U3"/>
  <c r="U73" s="1"/>
  <c r="T9"/>
  <c r="I31"/>
  <c r="I32" s="1"/>
  <c r="H35"/>
  <c r="H30"/>
  <c r="I18"/>
  <c r="R114" l="1"/>
  <c r="R123" s="1"/>
  <c r="R124"/>
  <c r="H203"/>
  <c r="K202"/>
  <c r="G140"/>
  <c r="T90"/>
  <c r="T85"/>
  <c r="T81"/>
  <c r="R122"/>
  <c r="Q115"/>
  <c r="S127"/>
  <c r="U170"/>
  <c r="U150"/>
  <c r="U88" s="1"/>
  <c r="H106"/>
  <c r="H104"/>
  <c r="H105"/>
  <c r="T136"/>
  <c r="T135"/>
  <c r="T134"/>
  <c r="T133"/>
  <c r="T132"/>
  <c r="T130"/>
  <c r="T129"/>
  <c r="T131"/>
  <c r="T128"/>
  <c r="T126"/>
  <c r="R49"/>
  <c r="I19"/>
  <c r="I25"/>
  <c r="U9"/>
  <c r="V3"/>
  <c r="V73" s="1"/>
  <c r="H38"/>
  <c r="S33"/>
  <c r="S14"/>
  <c r="S15" s="1"/>
  <c r="S125" s="1"/>
  <c r="S13"/>
  <c r="S64" s="1"/>
  <c r="H39"/>
  <c r="H36"/>
  <c r="T8"/>
  <c r="H51"/>
  <c r="S40"/>
  <c r="R16"/>
  <c r="R17" s="1"/>
  <c r="H45"/>
  <c r="H5" s="1"/>
  <c r="S124" l="1"/>
  <c r="H204"/>
  <c r="K203"/>
  <c r="S6"/>
  <c r="V150"/>
  <c r="V88" s="1"/>
  <c r="V170"/>
  <c r="G143"/>
  <c r="G141"/>
  <c r="T127"/>
  <c r="U135"/>
  <c r="U134"/>
  <c r="U133"/>
  <c r="U132"/>
  <c r="U136"/>
  <c r="U131"/>
  <c r="U128"/>
  <c r="U126"/>
  <c r="U130"/>
  <c r="U129"/>
  <c r="U90"/>
  <c r="U85"/>
  <c r="U81"/>
  <c r="S122"/>
  <c r="R115"/>
  <c r="S114"/>
  <c r="S123" s="1"/>
  <c r="S49"/>
  <c r="I20"/>
  <c r="I21" s="1"/>
  <c r="H22"/>
  <c r="H4"/>
  <c r="H74" s="1"/>
  <c r="T33"/>
  <c r="T14"/>
  <c r="T15" s="1"/>
  <c r="T125" s="1"/>
  <c r="T124" s="1"/>
  <c r="T13"/>
  <c r="T6" s="1"/>
  <c r="S16"/>
  <c r="S17" s="1"/>
  <c r="U8"/>
  <c r="T40"/>
  <c r="W3"/>
  <c r="W73" s="1"/>
  <c r="V9"/>
  <c r="H205" l="1"/>
  <c r="K204"/>
  <c r="W170"/>
  <c r="W150"/>
  <c r="W88" s="1"/>
  <c r="H113"/>
  <c r="H102"/>
  <c r="H100"/>
  <c r="H87"/>
  <c r="H103"/>
  <c r="H101"/>
  <c r="H78"/>
  <c r="V136"/>
  <c r="V135"/>
  <c r="V134"/>
  <c r="V133"/>
  <c r="V132"/>
  <c r="V130"/>
  <c r="V129"/>
  <c r="V131"/>
  <c r="V128"/>
  <c r="V126"/>
  <c r="G144"/>
  <c r="T114"/>
  <c r="T123" s="1"/>
  <c r="T122"/>
  <c r="S115"/>
  <c r="V90"/>
  <c r="V85"/>
  <c r="V81"/>
  <c r="U127"/>
  <c r="V8"/>
  <c r="U64"/>
  <c r="U33"/>
  <c r="U14"/>
  <c r="U15" s="1"/>
  <c r="U125" s="1"/>
  <c r="U124" s="1"/>
  <c r="U13"/>
  <c r="U6"/>
  <c r="W9"/>
  <c r="X3"/>
  <c r="X73" s="1"/>
  <c r="U40"/>
  <c r="T17"/>
  <c r="T16"/>
  <c r="H61"/>
  <c r="H56"/>
  <c r="H55"/>
  <c r="H7"/>
  <c r="H52"/>
  <c r="H57"/>
  <c r="H41"/>
  <c r="H44"/>
  <c r="T64"/>
  <c r="H23"/>
  <c r="H24" s="1"/>
  <c r="I66" l="1"/>
  <c r="H54"/>
  <c r="H99"/>
  <c r="H98" s="1"/>
  <c r="H206"/>
  <c r="K205"/>
  <c r="W135"/>
  <c r="W134"/>
  <c r="W133"/>
  <c r="W132"/>
  <c r="W136"/>
  <c r="W131"/>
  <c r="W128"/>
  <c r="W126"/>
  <c r="W130"/>
  <c r="W129"/>
  <c r="U122"/>
  <c r="T115"/>
  <c r="H84"/>
  <c r="H82"/>
  <c r="H80"/>
  <c r="W90"/>
  <c r="W85"/>
  <c r="W81"/>
  <c r="X150"/>
  <c r="X88" s="1"/>
  <c r="X170"/>
  <c r="H91"/>
  <c r="H89"/>
  <c r="U114"/>
  <c r="U123" s="1"/>
  <c r="V127"/>
  <c r="H58"/>
  <c r="H60" s="1"/>
  <c r="H46"/>
  <c r="W8"/>
  <c r="U16"/>
  <c r="U17" s="1"/>
  <c r="U49"/>
  <c r="T49"/>
  <c r="H53"/>
  <c r="Y3"/>
  <c r="Y73" s="1"/>
  <c r="X9"/>
  <c r="V33"/>
  <c r="V14"/>
  <c r="V15" s="1"/>
  <c r="V125" s="1"/>
  <c r="V13"/>
  <c r="V64" s="1"/>
  <c r="V6"/>
  <c r="V40"/>
  <c r="H92" l="1"/>
  <c r="V114"/>
  <c r="V123" s="1"/>
  <c r="V124"/>
  <c r="H207"/>
  <c r="K206"/>
  <c r="Y170"/>
  <c r="Y150"/>
  <c r="Y88" s="1"/>
  <c r="X90"/>
  <c r="X85"/>
  <c r="X81"/>
  <c r="H76"/>
  <c r="X136"/>
  <c r="X135"/>
  <c r="X134"/>
  <c r="X133"/>
  <c r="X132"/>
  <c r="X130"/>
  <c r="X129"/>
  <c r="X131"/>
  <c r="X128"/>
  <c r="X126"/>
  <c r="H75"/>
  <c r="H83"/>
  <c r="V122"/>
  <c r="U115"/>
  <c r="W127"/>
  <c r="V49"/>
  <c r="X8"/>
  <c r="W40"/>
  <c r="Y9"/>
  <c r="Z3"/>
  <c r="Z73" s="1"/>
  <c r="I42"/>
  <c r="I26"/>
  <c r="W33"/>
  <c r="W14"/>
  <c r="W15" s="1"/>
  <c r="W125" s="1"/>
  <c r="W13"/>
  <c r="W64" s="1"/>
  <c r="V16"/>
  <c r="V17" s="1"/>
  <c r="H77" l="1"/>
  <c r="H95" s="1"/>
  <c r="H97" s="1"/>
  <c r="H119" s="1"/>
  <c r="W124"/>
  <c r="H208"/>
  <c r="K207"/>
  <c r="W6"/>
  <c r="W122"/>
  <c r="Z150"/>
  <c r="Z88" s="1"/>
  <c r="Z170"/>
  <c r="V115"/>
  <c r="X127"/>
  <c r="Y135"/>
  <c r="Y134"/>
  <c r="Y133"/>
  <c r="Y132"/>
  <c r="Y136"/>
  <c r="Y131"/>
  <c r="Y128"/>
  <c r="Y126"/>
  <c r="Y130"/>
  <c r="Y129"/>
  <c r="Y90"/>
  <c r="Y85"/>
  <c r="Y81"/>
  <c r="W114"/>
  <c r="W123" s="1"/>
  <c r="W16"/>
  <c r="W17" s="1"/>
  <c r="Y8"/>
  <c r="X40"/>
  <c r="I28"/>
  <c r="I107" s="1"/>
  <c r="I65"/>
  <c r="AA3"/>
  <c r="AA73" s="1"/>
  <c r="Z9"/>
  <c r="X33"/>
  <c r="X14"/>
  <c r="X15" s="1"/>
  <c r="X125" s="1"/>
  <c r="X124" s="1"/>
  <c r="X13"/>
  <c r="X6" s="1"/>
  <c r="W49"/>
  <c r="H117" l="1"/>
  <c r="H118" s="1"/>
  <c r="H209"/>
  <c r="K208"/>
  <c r="AA170"/>
  <c r="AA150"/>
  <c r="AA88" s="1"/>
  <c r="Z136"/>
  <c r="Z135"/>
  <c r="Z134"/>
  <c r="Z133"/>
  <c r="Z132"/>
  <c r="Z130"/>
  <c r="Z129"/>
  <c r="Z131"/>
  <c r="Z128"/>
  <c r="Z126"/>
  <c r="H120"/>
  <c r="H121" s="1"/>
  <c r="X122"/>
  <c r="W115"/>
  <c r="Y127"/>
  <c r="X114"/>
  <c r="X123" s="1"/>
  <c r="Z90"/>
  <c r="Z85"/>
  <c r="Z81"/>
  <c r="AA9"/>
  <c r="AB3"/>
  <c r="AB73" s="1"/>
  <c r="X16"/>
  <c r="X17" s="1"/>
  <c r="Z8"/>
  <c r="I63"/>
  <c r="I48"/>
  <c r="I47" s="1"/>
  <c r="I50" s="1"/>
  <c r="Y33"/>
  <c r="Y14"/>
  <c r="Y15" s="1"/>
  <c r="Y125" s="1"/>
  <c r="Y124" s="1"/>
  <c r="Y13"/>
  <c r="Y64" s="1"/>
  <c r="X64"/>
  <c r="I35"/>
  <c r="I30"/>
  <c r="J31"/>
  <c r="J32" s="1"/>
  <c r="J18"/>
  <c r="Y40"/>
  <c r="H210" l="1"/>
  <c r="K209"/>
  <c r="Z127"/>
  <c r="AA135"/>
  <c r="AA134"/>
  <c r="AA133"/>
  <c r="AA132"/>
  <c r="AA136"/>
  <c r="AA131"/>
  <c r="AA128"/>
  <c r="AA126"/>
  <c r="AA130"/>
  <c r="AA129"/>
  <c r="H140"/>
  <c r="AA90"/>
  <c r="AA85"/>
  <c r="AA81"/>
  <c r="I105"/>
  <c r="I106"/>
  <c r="I104"/>
  <c r="AB150"/>
  <c r="AB88" s="1"/>
  <c r="AB170"/>
  <c r="Y122"/>
  <c r="X115"/>
  <c r="Y114"/>
  <c r="Y123" s="1"/>
  <c r="Y49"/>
  <c r="J19"/>
  <c r="J25"/>
  <c r="I36"/>
  <c r="X49"/>
  <c r="Y16"/>
  <c r="Y17" s="1"/>
  <c r="I38"/>
  <c r="Z33"/>
  <c r="Z14"/>
  <c r="Z15" s="1"/>
  <c r="Z125" s="1"/>
  <c r="Z124" s="1"/>
  <c r="Z13"/>
  <c r="Z64" s="1"/>
  <c r="AA8"/>
  <c r="Y6"/>
  <c r="I39"/>
  <c r="I51"/>
  <c r="Z40"/>
  <c r="AC3"/>
  <c r="AC73" s="1"/>
  <c r="AB9"/>
  <c r="I45"/>
  <c r="I5" s="1"/>
  <c r="H211" l="1"/>
  <c r="K210"/>
  <c r="AC170"/>
  <c r="AC150"/>
  <c r="AC88" s="1"/>
  <c r="AB136"/>
  <c r="AB135"/>
  <c r="AB134"/>
  <c r="AB133"/>
  <c r="AB132"/>
  <c r="AB130"/>
  <c r="AB129"/>
  <c r="AB131"/>
  <c r="AB128"/>
  <c r="AB126"/>
  <c r="AB90"/>
  <c r="AB85"/>
  <c r="AB81"/>
  <c r="Z6"/>
  <c r="Z114"/>
  <c r="Z123" s="1"/>
  <c r="Z122"/>
  <c r="Y115"/>
  <c r="H143"/>
  <c r="H144" s="1"/>
  <c r="H141"/>
  <c r="AA127"/>
  <c r="Z49"/>
  <c r="I22"/>
  <c r="J20"/>
  <c r="J21" s="1"/>
  <c r="I4"/>
  <c r="I74" s="1"/>
  <c r="AA40"/>
  <c r="AB8"/>
  <c r="AA33"/>
  <c r="AA14"/>
  <c r="AA15" s="1"/>
  <c r="AA125" s="1"/>
  <c r="AA124" s="1"/>
  <c r="AA13"/>
  <c r="AA64" s="1"/>
  <c r="AC9"/>
  <c r="AD3"/>
  <c r="AD73" s="1"/>
  <c r="Z16"/>
  <c r="Z17" s="1"/>
  <c r="H212" l="1"/>
  <c r="K211"/>
  <c r="AA6"/>
  <c r="AB127"/>
  <c r="AC135"/>
  <c r="AC134"/>
  <c r="AC133"/>
  <c r="AC132"/>
  <c r="AC136"/>
  <c r="AC131"/>
  <c r="AC128"/>
  <c r="AC126"/>
  <c r="AC130"/>
  <c r="AC129"/>
  <c r="AC90"/>
  <c r="AC85"/>
  <c r="AC81"/>
  <c r="AA114"/>
  <c r="AA123" s="1"/>
  <c r="I103"/>
  <c r="I101"/>
  <c r="I113"/>
  <c r="I102"/>
  <c r="I100"/>
  <c r="I87"/>
  <c r="I78"/>
  <c r="AD150"/>
  <c r="AD88" s="1"/>
  <c r="AD170"/>
  <c r="AA122"/>
  <c r="Z115"/>
  <c r="AC8"/>
  <c r="AA16"/>
  <c r="AA17" s="1"/>
  <c r="AA49"/>
  <c r="AB40"/>
  <c r="I61"/>
  <c r="I56"/>
  <c r="I55"/>
  <c r="I7"/>
  <c r="I52"/>
  <c r="I44"/>
  <c r="I57"/>
  <c r="I41"/>
  <c r="I23"/>
  <c r="I24" s="1"/>
  <c r="AE3"/>
  <c r="AE73" s="1"/>
  <c r="AD9"/>
  <c r="AB33"/>
  <c r="AB14"/>
  <c r="AB15" s="1"/>
  <c r="AB125" s="1"/>
  <c r="AB124" s="1"/>
  <c r="AB13"/>
  <c r="AB64" s="1"/>
  <c r="AB6"/>
  <c r="J66" l="1"/>
  <c r="I54"/>
  <c r="I99"/>
  <c r="I98" s="1"/>
  <c r="H213"/>
  <c r="K212"/>
  <c r="AE170"/>
  <c r="AE150"/>
  <c r="AE88" s="1"/>
  <c r="I84"/>
  <c r="I80"/>
  <c r="I82"/>
  <c r="AB114"/>
  <c r="AB123" s="1"/>
  <c r="AD136"/>
  <c r="AD135"/>
  <c r="AD134"/>
  <c r="AD133"/>
  <c r="AD132"/>
  <c r="AD130"/>
  <c r="AD129"/>
  <c r="AD131"/>
  <c r="AD128"/>
  <c r="AD126"/>
  <c r="AB122"/>
  <c r="AA115"/>
  <c r="AD90"/>
  <c r="AD85"/>
  <c r="AD81"/>
  <c r="I89"/>
  <c r="I91"/>
  <c r="AC127"/>
  <c r="AB49"/>
  <c r="AB16"/>
  <c r="AB17" s="1"/>
  <c r="AE9"/>
  <c r="AF3"/>
  <c r="AF73" s="1"/>
  <c r="I58"/>
  <c r="I60" s="1"/>
  <c r="I46"/>
  <c r="I53"/>
  <c r="AC33"/>
  <c r="AC14"/>
  <c r="AC15" s="1"/>
  <c r="AC125" s="1"/>
  <c r="AC13"/>
  <c r="AC64" s="1"/>
  <c r="AD8"/>
  <c r="AC40"/>
  <c r="AC124" l="1"/>
  <c r="H214"/>
  <c r="K213"/>
  <c r="AC6"/>
  <c r="AC122"/>
  <c r="AF150"/>
  <c r="AF88" s="1"/>
  <c r="AF170"/>
  <c r="AB115"/>
  <c r="AE90"/>
  <c r="AE85"/>
  <c r="AE81"/>
  <c r="I92"/>
  <c r="AD127"/>
  <c r="I76"/>
  <c r="AE135"/>
  <c r="AE134"/>
  <c r="AE133"/>
  <c r="AE132"/>
  <c r="AE136"/>
  <c r="AE131"/>
  <c r="AE128"/>
  <c r="AE126"/>
  <c r="AE130"/>
  <c r="AE129"/>
  <c r="I83"/>
  <c r="I75"/>
  <c r="I77" s="1"/>
  <c r="I95" s="1"/>
  <c r="I97" s="1"/>
  <c r="AC114"/>
  <c r="AC123" s="1"/>
  <c r="AC16"/>
  <c r="AC17" s="1"/>
  <c r="AC49"/>
  <c r="AD40"/>
  <c r="AE8"/>
  <c r="AD33"/>
  <c r="AD14"/>
  <c r="AD15" s="1"/>
  <c r="AD125" s="1"/>
  <c r="AD124" s="1"/>
  <c r="AD13"/>
  <c r="AD64" s="1"/>
  <c r="J42"/>
  <c r="J26"/>
  <c r="AG3"/>
  <c r="AG73" s="1"/>
  <c r="AF9"/>
  <c r="K214" l="1"/>
  <c r="I185" a="1"/>
  <c r="H183"/>
  <c r="AD122"/>
  <c r="AG170"/>
  <c r="AG150"/>
  <c r="AG88" s="1"/>
  <c r="AF136"/>
  <c r="AF135"/>
  <c r="AF134"/>
  <c r="AF133"/>
  <c r="AF132"/>
  <c r="AF130"/>
  <c r="AF129"/>
  <c r="AF131"/>
  <c r="AF128"/>
  <c r="AF126"/>
  <c r="I119"/>
  <c r="I117"/>
  <c r="I118" s="1"/>
  <c r="AC115"/>
  <c r="AD6"/>
  <c r="AD114"/>
  <c r="AD123" s="1"/>
  <c r="AF90"/>
  <c r="AF85"/>
  <c r="AF81"/>
  <c r="AE127"/>
  <c r="AD49"/>
  <c r="AF8"/>
  <c r="J28"/>
  <c r="J107" s="1"/>
  <c r="J65"/>
  <c r="AE40"/>
  <c r="AG9"/>
  <c r="AH3"/>
  <c r="AH73" s="1"/>
  <c r="AE64"/>
  <c r="AE33"/>
  <c r="AE14"/>
  <c r="AE15" s="1"/>
  <c r="AE125" s="1"/>
  <c r="AE124" s="1"/>
  <c r="AE13"/>
  <c r="AE6"/>
  <c r="AD16"/>
  <c r="AD17" s="1"/>
  <c r="AF127" l="1"/>
  <c r="I214"/>
  <c r="J214" s="1"/>
  <c r="I190"/>
  <c r="J190" s="1"/>
  <c r="I189"/>
  <c r="J189" s="1"/>
  <c r="I188"/>
  <c r="J188" s="1"/>
  <c r="I213"/>
  <c r="J213" s="1"/>
  <c r="I211"/>
  <c r="J211" s="1"/>
  <c r="I209"/>
  <c r="J209" s="1"/>
  <c r="I207"/>
  <c r="J207" s="1"/>
  <c r="I205"/>
  <c r="J205" s="1"/>
  <c r="I203"/>
  <c r="J203" s="1"/>
  <c r="I201"/>
  <c r="J201" s="1"/>
  <c r="I199"/>
  <c r="J199" s="1"/>
  <c r="I197"/>
  <c r="J197" s="1"/>
  <c r="I195"/>
  <c r="J195" s="1"/>
  <c r="I193"/>
  <c r="J193" s="1"/>
  <c r="I191"/>
  <c r="J191" s="1"/>
  <c r="I187"/>
  <c r="J187" s="1"/>
  <c r="I185"/>
  <c r="J185" s="1"/>
  <c r="M185" s="1"/>
  <c r="I212"/>
  <c r="J212" s="1"/>
  <c r="I210"/>
  <c r="J210" s="1"/>
  <c r="I208"/>
  <c r="J208" s="1"/>
  <c r="I206"/>
  <c r="J206" s="1"/>
  <c r="I204"/>
  <c r="J204" s="1"/>
  <c r="I202"/>
  <c r="J202" s="1"/>
  <c r="I200"/>
  <c r="J200" s="1"/>
  <c r="I198"/>
  <c r="J198" s="1"/>
  <c r="I196"/>
  <c r="J196" s="1"/>
  <c r="I194"/>
  <c r="J194" s="1"/>
  <c r="I192"/>
  <c r="J192" s="1"/>
  <c r="I186"/>
  <c r="J186" s="1"/>
  <c r="M186" s="1"/>
  <c r="AG135"/>
  <c r="AG134"/>
  <c r="AG133"/>
  <c r="AG132"/>
  <c r="AG136"/>
  <c r="AG131"/>
  <c r="AG128"/>
  <c r="AG126"/>
  <c r="AG130"/>
  <c r="AG129"/>
  <c r="AH150"/>
  <c r="AH88" s="1"/>
  <c r="AH170"/>
  <c r="AE122"/>
  <c r="AD115"/>
  <c r="I120"/>
  <c r="I121" s="1"/>
  <c r="AG90"/>
  <c r="AG85"/>
  <c r="AG81"/>
  <c r="AE114"/>
  <c r="AE123" s="1"/>
  <c r="AE16"/>
  <c r="AE17" s="1"/>
  <c r="AE49"/>
  <c r="AI3"/>
  <c r="AI73" s="1"/>
  <c r="AH9"/>
  <c r="J63"/>
  <c r="J48"/>
  <c r="J47" s="1"/>
  <c r="J50" s="1"/>
  <c r="AF33"/>
  <c r="AF14"/>
  <c r="AF15" s="1"/>
  <c r="AF125" s="1"/>
  <c r="AF124" s="1"/>
  <c r="AF13"/>
  <c r="AF64" s="1"/>
  <c r="AG8"/>
  <c r="K31"/>
  <c r="K32" s="1"/>
  <c r="J35"/>
  <c r="J30"/>
  <c r="K18"/>
  <c r="AF40"/>
  <c r="M187" l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I140"/>
  <c r="AF122"/>
  <c r="AE115"/>
  <c r="J39"/>
  <c r="AF114"/>
  <c r="AF123" s="1"/>
  <c r="AI170"/>
  <c r="AI150"/>
  <c r="AI88" s="1"/>
  <c r="J106"/>
  <c r="J104"/>
  <c r="J105"/>
  <c r="AH136"/>
  <c r="AH135"/>
  <c r="AH134"/>
  <c r="AH133"/>
  <c r="AH132"/>
  <c r="AH130"/>
  <c r="AH129"/>
  <c r="AH131"/>
  <c r="AH128"/>
  <c r="AH126"/>
  <c r="AH90"/>
  <c r="AH85"/>
  <c r="AH81"/>
  <c r="AG127"/>
  <c r="AF49"/>
  <c r="K19"/>
  <c r="K25"/>
  <c r="AG40"/>
  <c r="AF16"/>
  <c r="AF17" s="1"/>
  <c r="J51"/>
  <c r="AI9"/>
  <c r="AJ3"/>
  <c r="AJ73" s="1"/>
  <c r="AF6"/>
  <c r="J45"/>
  <c r="J5" s="1"/>
  <c r="J36"/>
  <c r="AG33"/>
  <c r="AG14"/>
  <c r="AG15" s="1"/>
  <c r="AG125" s="1"/>
  <c r="AG124" s="1"/>
  <c r="AG13"/>
  <c r="AG64" s="1"/>
  <c r="J38"/>
  <c r="AH8"/>
  <c r="AI135" l="1"/>
  <c r="AI134"/>
  <c r="AI133"/>
  <c r="AI132"/>
  <c r="AI136"/>
  <c r="AI131"/>
  <c r="AI128"/>
  <c r="AI126"/>
  <c r="AI130"/>
  <c r="AI129"/>
  <c r="AI90"/>
  <c r="AI85"/>
  <c r="AI81"/>
  <c r="I143"/>
  <c r="I144" s="1"/>
  <c r="I141"/>
  <c r="AJ150"/>
  <c r="AJ88" s="1"/>
  <c r="AJ170"/>
  <c r="AG122"/>
  <c r="AF115"/>
  <c r="AG114"/>
  <c r="AG123" s="1"/>
  <c r="AH127"/>
  <c r="AG49"/>
  <c r="AI8"/>
  <c r="AH33"/>
  <c r="AH14"/>
  <c r="AH15" s="1"/>
  <c r="AH125" s="1"/>
  <c r="AH124" s="1"/>
  <c r="AH13"/>
  <c r="AH64" s="1"/>
  <c r="AG17"/>
  <c r="AG16"/>
  <c r="AK3"/>
  <c r="AK73" s="1"/>
  <c r="AJ9"/>
  <c r="AG6"/>
  <c r="AH40"/>
  <c r="K20"/>
  <c r="K21" s="1"/>
  <c r="J22"/>
  <c r="J4"/>
  <c r="J74" s="1"/>
  <c r="J113" l="1"/>
  <c r="J102"/>
  <c r="J100"/>
  <c r="J87"/>
  <c r="J103"/>
  <c r="J101"/>
  <c r="J78"/>
  <c r="AK170"/>
  <c r="AK150"/>
  <c r="AK88" s="1"/>
  <c r="AH122"/>
  <c r="AG115"/>
  <c r="AH114"/>
  <c r="AH123" s="1"/>
  <c r="AJ136"/>
  <c r="AJ135"/>
  <c r="AJ134"/>
  <c r="AJ133"/>
  <c r="AJ132"/>
  <c r="AJ130"/>
  <c r="AJ129"/>
  <c r="AJ131"/>
  <c r="AJ128"/>
  <c r="AJ126"/>
  <c r="AJ90"/>
  <c r="AJ85"/>
  <c r="AJ81"/>
  <c r="AI127"/>
  <c r="AH49"/>
  <c r="J23"/>
  <c r="J24" s="1"/>
  <c r="AJ8"/>
  <c r="AH16"/>
  <c r="AH17" s="1"/>
  <c r="AI33"/>
  <c r="AI14"/>
  <c r="AI15" s="1"/>
  <c r="AI125" s="1"/>
  <c r="AI124" s="1"/>
  <c r="AI13"/>
  <c r="AI6" s="1"/>
  <c r="AH6"/>
  <c r="J61"/>
  <c r="J56"/>
  <c r="J55"/>
  <c r="J7"/>
  <c r="J52"/>
  <c r="J57"/>
  <c r="J41"/>
  <c r="J44"/>
  <c r="AK9"/>
  <c r="AL3"/>
  <c r="AL73" s="1"/>
  <c r="AI40"/>
  <c r="K66" l="1"/>
  <c r="J54"/>
  <c r="J99"/>
  <c r="J98" s="1"/>
  <c r="AJ127"/>
  <c r="AL150"/>
  <c r="AL88" s="1"/>
  <c r="AL170"/>
  <c r="AK135"/>
  <c r="AK134"/>
  <c r="AK133"/>
  <c r="AK132"/>
  <c r="AK136"/>
  <c r="AK131"/>
  <c r="AK128"/>
  <c r="AK126"/>
  <c r="AK130"/>
  <c r="AK129"/>
  <c r="J91"/>
  <c r="J89"/>
  <c r="AI114"/>
  <c r="AI123" s="1"/>
  <c r="AI122"/>
  <c r="AH115"/>
  <c r="AK90"/>
  <c r="AK85"/>
  <c r="AK81"/>
  <c r="J84"/>
  <c r="J82"/>
  <c r="J80"/>
  <c r="AK8"/>
  <c r="J53"/>
  <c r="AJ40"/>
  <c r="AM3"/>
  <c r="AM73" s="1"/>
  <c r="AL9"/>
  <c r="J58"/>
  <c r="J46"/>
  <c r="AI16"/>
  <c r="AI17" s="1"/>
  <c r="AJ33"/>
  <c r="AJ14"/>
  <c r="AJ15" s="1"/>
  <c r="AJ125" s="1"/>
  <c r="AJ124" s="1"/>
  <c r="AJ13"/>
  <c r="AJ64" s="1"/>
  <c r="AI64"/>
  <c r="J76" l="1"/>
  <c r="J92"/>
  <c r="AM170"/>
  <c r="AM150"/>
  <c r="AM88" s="1"/>
  <c r="J75"/>
  <c r="J83"/>
  <c r="AJ122"/>
  <c r="AI115"/>
  <c r="AJ6"/>
  <c r="AK127"/>
  <c r="AJ114"/>
  <c r="AJ123" s="1"/>
  <c r="AL136"/>
  <c r="AL135"/>
  <c r="AL134"/>
  <c r="AL133"/>
  <c r="AL132"/>
  <c r="AL130"/>
  <c r="AL129"/>
  <c r="AL131"/>
  <c r="AL128"/>
  <c r="AL126"/>
  <c r="AL90"/>
  <c r="AL85"/>
  <c r="AL81"/>
  <c r="AJ49"/>
  <c r="AJ16"/>
  <c r="AJ17" s="1"/>
  <c r="AI49"/>
  <c r="AM9"/>
  <c r="AN3"/>
  <c r="AN73" s="1"/>
  <c r="K42"/>
  <c r="K26"/>
  <c r="AK64"/>
  <c r="AK33"/>
  <c r="AK14"/>
  <c r="AK15" s="1"/>
  <c r="AK125" s="1"/>
  <c r="AK124" s="1"/>
  <c r="AK13"/>
  <c r="AK6"/>
  <c r="AL8"/>
  <c r="AK40"/>
  <c r="J60"/>
  <c r="J77" l="1"/>
  <c r="J95" s="1"/>
  <c r="J97" s="1"/>
  <c r="J119" s="1"/>
  <c r="AK122"/>
  <c r="AJ115"/>
  <c r="AM90"/>
  <c r="AM85"/>
  <c r="AM81"/>
  <c r="AM135"/>
  <c r="AM134"/>
  <c r="AM133"/>
  <c r="AM132"/>
  <c r="AM136"/>
  <c r="AM131"/>
  <c r="AM128"/>
  <c r="AM126"/>
  <c r="AM130"/>
  <c r="AM129"/>
  <c r="AN150"/>
  <c r="AN88" s="1"/>
  <c r="AN170"/>
  <c r="AK114"/>
  <c r="AK123" s="1"/>
  <c r="AL127"/>
  <c r="AM8"/>
  <c r="AL40"/>
  <c r="AK16"/>
  <c r="AK17" s="1"/>
  <c r="AK49"/>
  <c r="AL33"/>
  <c r="AL14"/>
  <c r="AL15" s="1"/>
  <c r="AL125" s="1"/>
  <c r="AL13"/>
  <c r="AL64" s="1"/>
  <c r="K28"/>
  <c r="K107" s="1"/>
  <c r="K65"/>
  <c r="AO3"/>
  <c r="AO73" s="1"/>
  <c r="AN9"/>
  <c r="J117" l="1"/>
  <c r="J118" s="1"/>
  <c r="AL114"/>
  <c r="AL123" s="1"/>
  <c r="AL124"/>
  <c r="AO170"/>
  <c r="AO150"/>
  <c r="AO88" s="1"/>
  <c r="AN90"/>
  <c r="AN85"/>
  <c r="AN81"/>
  <c r="AM127"/>
  <c r="AN136"/>
  <c r="AN135"/>
  <c r="AN134"/>
  <c r="AN133"/>
  <c r="AN132"/>
  <c r="AN130"/>
  <c r="AN129"/>
  <c r="AN131"/>
  <c r="AN128"/>
  <c r="AN126"/>
  <c r="J120"/>
  <c r="J121" s="1"/>
  <c r="AL122"/>
  <c r="AK115"/>
  <c r="AL49"/>
  <c r="AN8"/>
  <c r="K63"/>
  <c r="K48"/>
  <c r="K47" s="1"/>
  <c r="K50" s="1"/>
  <c r="AL16"/>
  <c r="AL17" s="1"/>
  <c r="AM33"/>
  <c r="AM14"/>
  <c r="AM15" s="1"/>
  <c r="AM125" s="1"/>
  <c r="AM124" s="1"/>
  <c r="AM13"/>
  <c r="AM64" s="1"/>
  <c r="AM6"/>
  <c r="AL6"/>
  <c r="AO9"/>
  <c r="AP3"/>
  <c r="K35"/>
  <c r="K36" s="1"/>
  <c r="K30"/>
  <c r="L31"/>
  <c r="L32" s="1"/>
  <c r="L18"/>
  <c r="AM40"/>
  <c r="J140" l="1"/>
  <c r="AO135"/>
  <c r="AO134"/>
  <c r="AO133"/>
  <c r="AO132"/>
  <c r="AO136"/>
  <c r="AO131"/>
  <c r="AO128"/>
  <c r="AO126"/>
  <c r="AO130"/>
  <c r="AO129"/>
  <c r="AN127"/>
  <c r="K105"/>
  <c r="K106"/>
  <c r="K104"/>
  <c r="AM122"/>
  <c r="AL115"/>
  <c r="AO90"/>
  <c r="AO85"/>
  <c r="AO81"/>
  <c r="AM114"/>
  <c r="AM123" s="1"/>
  <c r="AM49"/>
  <c r="AQ3"/>
  <c r="AQ73" s="1"/>
  <c r="AP9"/>
  <c r="K38"/>
  <c r="AN33"/>
  <c r="AN14"/>
  <c r="AN15" s="1"/>
  <c r="AN125" s="1"/>
  <c r="AN13"/>
  <c r="AN64" s="1"/>
  <c r="AN6"/>
  <c r="K39"/>
  <c r="L19"/>
  <c r="L25"/>
  <c r="AO8"/>
  <c r="AM16"/>
  <c r="AM17" s="1"/>
  <c r="K51"/>
  <c r="AN40"/>
  <c r="K45"/>
  <c r="K5" s="1"/>
  <c r="AN114" l="1"/>
  <c r="AN123" s="1"/>
  <c r="AN124"/>
  <c r="AN122"/>
  <c r="AM115"/>
  <c r="AQ170"/>
  <c r="AQ150"/>
  <c r="AQ88" s="1"/>
  <c r="AP136"/>
  <c r="AP135"/>
  <c r="AP134"/>
  <c r="AP133"/>
  <c r="AP132"/>
  <c r="AP130"/>
  <c r="AP129"/>
  <c r="AP131"/>
  <c r="AP128"/>
  <c r="AP126"/>
  <c r="J143"/>
  <c r="J144" s="1"/>
  <c r="J141"/>
  <c r="AO127"/>
  <c r="AN49"/>
  <c r="AO33"/>
  <c r="AO14"/>
  <c r="AO15" s="1"/>
  <c r="AO125" s="1"/>
  <c r="AO13"/>
  <c r="AO64" s="1"/>
  <c r="AO40"/>
  <c r="AQ9"/>
  <c r="K22"/>
  <c r="L20"/>
  <c r="L21" s="1"/>
  <c r="K4"/>
  <c r="K74" s="1"/>
  <c r="AN17"/>
  <c r="AN16"/>
  <c r="AP8"/>
  <c r="AO124" l="1"/>
  <c r="AP127"/>
  <c r="K103"/>
  <c r="K101"/>
  <c r="K113"/>
  <c r="K102"/>
  <c r="K100"/>
  <c r="K87"/>
  <c r="K78"/>
  <c r="AQ90"/>
  <c r="AQ85"/>
  <c r="AQ81"/>
  <c r="AO122"/>
  <c r="AN115"/>
  <c r="AO114"/>
  <c r="AO123" s="1"/>
  <c r="AQ135"/>
  <c r="AQ134"/>
  <c r="AQ133"/>
  <c r="AQ132"/>
  <c r="AQ136"/>
  <c r="AQ131"/>
  <c r="AQ128"/>
  <c r="AQ126"/>
  <c r="AQ130"/>
  <c r="AQ129"/>
  <c r="AO49"/>
  <c r="AP33"/>
  <c r="AP14"/>
  <c r="AP15" s="1"/>
  <c r="AP125" s="1"/>
  <c r="AP13"/>
  <c r="AP6" s="1"/>
  <c r="AQ8"/>
  <c r="AO16"/>
  <c r="AO17" s="1"/>
  <c r="AO6"/>
  <c r="AP40"/>
  <c r="K61"/>
  <c r="K56"/>
  <c r="K55"/>
  <c r="K7"/>
  <c r="K52"/>
  <c r="K44"/>
  <c r="K57"/>
  <c r="K41"/>
  <c r="K23"/>
  <c r="K24" s="1"/>
  <c r="L66" l="1"/>
  <c r="K54"/>
  <c r="K99"/>
  <c r="K98" s="1"/>
  <c r="AP114"/>
  <c r="AP123" s="1"/>
  <c r="AP124"/>
  <c r="K89"/>
  <c r="K91"/>
  <c r="AP122"/>
  <c r="AO115"/>
  <c r="K84"/>
  <c r="K80"/>
  <c r="K82"/>
  <c r="AQ127"/>
  <c r="K58"/>
  <c r="K60" s="1"/>
  <c r="K46"/>
  <c r="K53"/>
  <c r="AQ33"/>
  <c r="AQ14"/>
  <c r="AQ15" s="1"/>
  <c r="AQ125" s="1"/>
  <c r="AQ13"/>
  <c r="AQ64" s="1"/>
  <c r="AQ6"/>
  <c r="AP64"/>
  <c r="AQ40"/>
  <c r="AP16"/>
  <c r="AP17" s="1"/>
  <c r="AQ114" l="1"/>
  <c r="AQ123" s="1"/>
  <c r="AQ124"/>
  <c r="K76"/>
  <c r="K92"/>
  <c r="K83"/>
  <c r="K75"/>
  <c r="AQ122"/>
  <c r="AP115"/>
  <c r="AQ49"/>
  <c r="AP49"/>
  <c r="AQ16"/>
  <c r="AQ17" s="1"/>
  <c r="L42"/>
  <c r="L26"/>
  <c r="AQ115" l="1"/>
  <c r="K77"/>
  <c r="K95" s="1"/>
  <c r="K97" s="1"/>
  <c r="K119" s="1"/>
  <c r="L65"/>
  <c r="L28"/>
  <c r="L107" s="1"/>
  <c r="K117" l="1"/>
  <c r="K118" s="1"/>
  <c r="K120"/>
  <c r="K121" s="1"/>
  <c r="K140" s="1"/>
  <c r="L63"/>
  <c r="L48"/>
  <c r="L47" s="1"/>
  <c r="L50" s="1"/>
  <c r="M31"/>
  <c r="M32" s="1"/>
  <c r="L35"/>
  <c r="L36" s="1"/>
  <c r="L30"/>
  <c r="M18"/>
  <c r="K143" l="1"/>
  <c r="K144" s="1"/>
  <c r="K141"/>
  <c r="L106"/>
  <c r="L104"/>
  <c r="L105"/>
  <c r="L39"/>
  <c r="L51"/>
  <c r="L45"/>
  <c r="L5" s="1"/>
  <c r="M19"/>
  <c r="M25"/>
  <c r="L38"/>
  <c r="M20" l="1"/>
  <c r="M21" s="1"/>
  <c r="L22"/>
  <c r="L4"/>
  <c r="L74" s="1"/>
  <c r="L113" l="1"/>
  <c r="L102"/>
  <c r="L100"/>
  <c r="L87"/>
  <c r="L103"/>
  <c r="L101"/>
  <c r="L78"/>
  <c r="L61"/>
  <c r="L56"/>
  <c r="L55"/>
  <c r="L7"/>
  <c r="L52"/>
  <c r="L44"/>
  <c r="L57"/>
  <c r="L41"/>
  <c r="L23"/>
  <c r="L24" s="1"/>
  <c r="M66" l="1"/>
  <c r="L54"/>
  <c r="L99"/>
  <c r="L84"/>
  <c r="L82"/>
  <c r="L80"/>
  <c r="L91"/>
  <c r="L89"/>
  <c r="L98"/>
  <c r="L58"/>
  <c r="L60" s="1"/>
  <c r="L46"/>
  <c r="L53"/>
  <c r="L75" l="1"/>
  <c r="L83"/>
  <c r="L92"/>
  <c r="L76"/>
  <c r="M42"/>
  <c r="M26"/>
  <c r="L77" l="1"/>
  <c r="L95" s="1"/>
  <c r="L97" s="1"/>
  <c r="L119" s="1"/>
  <c r="M65"/>
  <c r="M28"/>
  <c r="M107" s="1"/>
  <c r="L117" l="1"/>
  <c r="L118" s="1"/>
  <c r="L120"/>
  <c r="L121" s="1"/>
  <c r="L140" s="1"/>
  <c r="M63"/>
  <c r="M48"/>
  <c r="M47" s="1"/>
  <c r="M50" s="1"/>
  <c r="M35"/>
  <c r="M36" s="1"/>
  <c r="M30"/>
  <c r="N31"/>
  <c r="N32" s="1"/>
  <c r="N18"/>
  <c r="L143" l="1"/>
  <c r="L144" s="1"/>
  <c r="L141"/>
  <c r="M105"/>
  <c r="M106"/>
  <c r="M104"/>
  <c r="M51"/>
  <c r="M45"/>
  <c r="M5" s="1"/>
  <c r="N19"/>
  <c r="N25"/>
  <c r="M38"/>
  <c r="M39"/>
  <c r="M22" l="1"/>
  <c r="N20"/>
  <c r="N21" s="1"/>
  <c r="M4"/>
  <c r="M74" s="1"/>
  <c r="M103" l="1"/>
  <c r="M101"/>
  <c r="M113"/>
  <c r="M102"/>
  <c r="M100"/>
  <c r="M87"/>
  <c r="M78"/>
  <c r="M61"/>
  <c r="M56"/>
  <c r="M55"/>
  <c r="M7"/>
  <c r="M52"/>
  <c r="M57"/>
  <c r="M41"/>
  <c r="M44"/>
  <c r="M23"/>
  <c r="M24" s="1"/>
  <c r="N66" l="1"/>
  <c r="M54"/>
  <c r="M99"/>
  <c r="M98" s="1"/>
  <c r="M84"/>
  <c r="M80"/>
  <c r="M82"/>
  <c r="M89"/>
  <c r="M91"/>
  <c r="M53"/>
  <c r="M58"/>
  <c r="M46"/>
  <c r="M92" l="1"/>
  <c r="M76"/>
  <c r="M83"/>
  <c r="M75"/>
  <c r="N42"/>
  <c r="N26"/>
  <c r="M60"/>
  <c r="M77" l="1"/>
  <c r="M95" s="1"/>
  <c r="M97" s="1"/>
  <c r="M119" s="1"/>
  <c r="N65"/>
  <c r="N28"/>
  <c r="N107" s="1"/>
  <c r="M117" l="1"/>
  <c r="M118" s="1"/>
  <c r="M120"/>
  <c r="M121" s="1"/>
  <c r="M140" s="1"/>
  <c r="N63"/>
  <c r="N48"/>
  <c r="N47" s="1"/>
  <c r="N50" s="1"/>
  <c r="O31"/>
  <c r="O32" s="1"/>
  <c r="N35"/>
  <c r="N36" s="1"/>
  <c r="N30"/>
  <c r="O18"/>
  <c r="N106" l="1"/>
  <c r="N104"/>
  <c r="N105"/>
  <c r="M143"/>
  <c r="M144" s="1"/>
  <c r="M141"/>
  <c r="N51"/>
  <c r="N45"/>
  <c r="N5" s="1"/>
  <c r="O19"/>
  <c r="O25"/>
  <c r="N38"/>
  <c r="N39"/>
  <c r="O20" l="1"/>
  <c r="O21" s="1"/>
  <c r="N22"/>
  <c r="N4"/>
  <c r="N74" s="1"/>
  <c r="N113" l="1"/>
  <c r="N102"/>
  <c r="N100"/>
  <c r="N87"/>
  <c r="N103"/>
  <c r="N101"/>
  <c r="N78"/>
  <c r="N61"/>
  <c r="N56"/>
  <c r="N55"/>
  <c r="N7"/>
  <c r="N52"/>
  <c r="N44"/>
  <c r="N57"/>
  <c r="N41"/>
  <c r="N23"/>
  <c r="N24" s="1"/>
  <c r="O66" l="1"/>
  <c r="N54"/>
  <c r="N99"/>
  <c r="N84"/>
  <c r="N82"/>
  <c r="N80"/>
  <c r="N98"/>
  <c r="N91"/>
  <c r="N89"/>
  <c r="N58"/>
  <c r="N60" s="1"/>
  <c r="N46"/>
  <c r="N53"/>
  <c r="N92" l="1"/>
  <c r="N75"/>
  <c r="N83"/>
  <c r="N76"/>
  <c r="O42"/>
  <c r="O26"/>
  <c r="N77" l="1"/>
  <c r="N95" s="1"/>
  <c r="N97" s="1"/>
  <c r="N119" s="1"/>
  <c r="O65"/>
  <c r="O28"/>
  <c r="O107" s="1"/>
  <c r="N117" l="1"/>
  <c r="N118" s="1"/>
  <c r="N120"/>
  <c r="N121" s="1"/>
  <c r="N140" s="1"/>
  <c r="O63"/>
  <c r="O48"/>
  <c r="O47" s="1"/>
  <c r="O50" s="1"/>
  <c r="O35"/>
  <c r="O36" s="1"/>
  <c r="O30"/>
  <c r="P31"/>
  <c r="P32" s="1"/>
  <c r="P18"/>
  <c r="N143" l="1"/>
  <c r="N144" s="1"/>
  <c r="N141"/>
  <c r="O105"/>
  <c r="O106"/>
  <c r="O104"/>
  <c r="O51"/>
  <c r="O45"/>
  <c r="O5" s="1"/>
  <c r="P19"/>
  <c r="P25"/>
  <c r="O38"/>
  <c r="O39"/>
  <c r="O22" l="1"/>
  <c r="P20"/>
  <c r="P21" s="1"/>
  <c r="O4"/>
  <c r="O74" s="1"/>
  <c r="O103" l="1"/>
  <c r="O101"/>
  <c r="O113"/>
  <c r="O102"/>
  <c r="O100"/>
  <c r="O87"/>
  <c r="O78"/>
  <c r="O61"/>
  <c r="O56"/>
  <c r="O55"/>
  <c r="O7"/>
  <c r="O52"/>
  <c r="O57"/>
  <c r="O41"/>
  <c r="O44"/>
  <c r="O23"/>
  <c r="O24" s="1"/>
  <c r="P66" l="1"/>
  <c r="O54"/>
  <c r="O99"/>
  <c r="O98" s="1"/>
  <c r="O84"/>
  <c r="O80"/>
  <c r="O82"/>
  <c r="O89"/>
  <c r="O91"/>
  <c r="O53"/>
  <c r="O58"/>
  <c r="O46"/>
  <c r="O92" l="1"/>
  <c r="O76"/>
  <c r="O83"/>
  <c r="O75"/>
  <c r="P42"/>
  <c r="P26"/>
  <c r="O60"/>
  <c r="O77" l="1"/>
  <c r="O95" s="1"/>
  <c r="O97" s="1"/>
  <c r="O119" s="1"/>
  <c r="P65"/>
  <c r="P28"/>
  <c r="P107" s="1"/>
  <c r="O117" l="1"/>
  <c r="O118" s="1"/>
  <c r="O120"/>
  <c r="O121" s="1"/>
  <c r="O140" s="1"/>
  <c r="P63"/>
  <c r="P48"/>
  <c r="P47" s="1"/>
  <c r="P50" s="1"/>
  <c r="Q31"/>
  <c r="Q32" s="1"/>
  <c r="P35"/>
  <c r="P36" s="1"/>
  <c r="P30"/>
  <c r="Q18"/>
  <c r="O143" l="1"/>
  <c r="O144" s="1"/>
  <c r="O141"/>
  <c r="P39"/>
  <c r="P106"/>
  <c r="P104"/>
  <c r="P105"/>
  <c r="Q19"/>
  <c r="Q25"/>
  <c r="P51"/>
  <c r="P45"/>
  <c r="P5" s="1"/>
  <c r="P38"/>
  <c r="Q20" l="1"/>
  <c r="Q21" s="1"/>
  <c r="P22"/>
  <c r="P4"/>
  <c r="P74" s="1"/>
  <c r="P113" l="1"/>
  <c r="P102"/>
  <c r="P100"/>
  <c r="P87"/>
  <c r="P103"/>
  <c r="P101"/>
  <c r="P78"/>
  <c r="P61"/>
  <c r="P56"/>
  <c r="P55"/>
  <c r="P7"/>
  <c r="P52"/>
  <c r="P44"/>
  <c r="P57"/>
  <c r="P41"/>
  <c r="P23"/>
  <c r="P24" s="1"/>
  <c r="Q66" l="1"/>
  <c r="P54"/>
  <c r="P99"/>
  <c r="P98" s="1"/>
  <c r="P84"/>
  <c r="P82"/>
  <c r="P80"/>
  <c r="P91"/>
  <c r="P89"/>
  <c r="P58"/>
  <c r="P60" s="1"/>
  <c r="P46"/>
  <c r="P53"/>
  <c r="P92" l="1"/>
  <c r="P75"/>
  <c r="P83"/>
  <c r="P76"/>
  <c r="Q42"/>
  <c r="Q26"/>
  <c r="P77" l="1"/>
  <c r="P95" s="1"/>
  <c r="P97" s="1"/>
  <c r="P119" s="1"/>
  <c r="Q28"/>
  <c r="Q107" s="1"/>
  <c r="Q65"/>
  <c r="P117" l="1"/>
  <c r="P118" s="1"/>
  <c r="P120"/>
  <c r="P121" s="1"/>
  <c r="P140" s="1"/>
  <c r="Q35"/>
  <c r="Q36" s="1"/>
  <c r="Q30"/>
  <c r="R31"/>
  <c r="R32" s="1"/>
  <c r="R18"/>
  <c r="Q63"/>
  <c r="Q48"/>
  <c r="Q47" s="1"/>
  <c r="Q50" s="1"/>
  <c r="P143" l="1"/>
  <c r="P144" s="1"/>
  <c r="P141"/>
  <c r="Q105"/>
  <c r="Q106"/>
  <c r="Q104"/>
  <c r="Q38"/>
  <c r="R19"/>
  <c r="R25"/>
  <c r="Q39"/>
  <c r="Q51"/>
  <c r="Q45"/>
  <c r="Q5" s="1"/>
  <c r="Q22" l="1"/>
  <c r="R20"/>
  <c r="R21" s="1"/>
  <c r="Q4"/>
  <c r="Q74" s="1"/>
  <c r="Q103" l="1"/>
  <c r="Q101"/>
  <c r="Q113"/>
  <c r="Q102"/>
  <c r="Q100"/>
  <c r="Q87"/>
  <c r="Q78"/>
  <c r="Q61"/>
  <c r="Q56"/>
  <c r="Q55"/>
  <c r="Q7"/>
  <c r="Q52"/>
  <c r="Q57"/>
  <c r="Q41"/>
  <c r="Q44"/>
  <c r="Q23"/>
  <c r="Q24" s="1"/>
  <c r="R66" l="1"/>
  <c r="Q54"/>
  <c r="Q99"/>
  <c r="Q98" s="1"/>
  <c r="Q84"/>
  <c r="Q80"/>
  <c r="Q82"/>
  <c r="Q89"/>
  <c r="Q91"/>
  <c r="Q53"/>
  <c r="Q58"/>
  <c r="Q46"/>
  <c r="Q92" l="1"/>
  <c r="Q76"/>
  <c r="Q83"/>
  <c r="Q75"/>
  <c r="R42"/>
  <c r="R26"/>
  <c r="Q60"/>
  <c r="Q77" l="1"/>
  <c r="Q95" s="1"/>
  <c r="Q97" s="1"/>
  <c r="Q119" s="1"/>
  <c r="R28"/>
  <c r="R107" s="1"/>
  <c r="R65"/>
  <c r="Q117" l="1"/>
  <c r="Q118" s="1"/>
  <c r="Q120"/>
  <c r="Q121" s="1"/>
  <c r="Q140" s="1"/>
  <c r="S31"/>
  <c r="S32" s="1"/>
  <c r="R35"/>
  <c r="R36" s="1"/>
  <c r="R30"/>
  <c r="S18"/>
  <c r="R63"/>
  <c r="R48"/>
  <c r="R47" s="1"/>
  <c r="R106" l="1"/>
  <c r="R104"/>
  <c r="R105"/>
  <c r="Q143"/>
  <c r="Q144" s="1"/>
  <c r="Q141"/>
  <c r="R38"/>
  <c r="S19"/>
  <c r="S25"/>
  <c r="R39"/>
  <c r="R51"/>
  <c r="R45"/>
  <c r="R5" s="1"/>
  <c r="R50"/>
  <c r="S20" l="1"/>
  <c r="S21" s="1"/>
  <c r="R22"/>
  <c r="R4"/>
  <c r="R74" s="1"/>
  <c r="R113" l="1"/>
  <c r="R102"/>
  <c r="R100"/>
  <c r="R87"/>
  <c r="R103"/>
  <c r="R101"/>
  <c r="R78"/>
  <c r="R23"/>
  <c r="R24" s="1"/>
  <c r="R61"/>
  <c r="R56"/>
  <c r="R55"/>
  <c r="R7"/>
  <c r="R52"/>
  <c r="R44"/>
  <c r="R57"/>
  <c r="R41"/>
  <c r="S66" l="1"/>
  <c r="R54"/>
  <c r="R99"/>
  <c r="R98" s="1"/>
  <c r="R84"/>
  <c r="R82"/>
  <c r="R80"/>
  <c r="R91"/>
  <c r="R89"/>
  <c r="R58"/>
  <c r="R60" s="1"/>
  <c r="R46"/>
  <c r="R53"/>
  <c r="R92" l="1"/>
  <c r="R76"/>
  <c r="R75"/>
  <c r="R83"/>
  <c r="S42"/>
  <c r="S26"/>
  <c r="R77" l="1"/>
  <c r="R95" s="1"/>
  <c r="R97" s="1"/>
  <c r="R119" s="1"/>
  <c r="S28"/>
  <c r="S107" s="1"/>
  <c r="S65"/>
  <c r="R117" l="1"/>
  <c r="R118" s="1"/>
  <c r="R120"/>
  <c r="R121" s="1"/>
  <c r="R140" s="1"/>
  <c r="S35"/>
  <c r="S36" s="1"/>
  <c r="S30"/>
  <c r="T31"/>
  <c r="T32" s="1"/>
  <c r="T18"/>
  <c r="S63"/>
  <c r="S48"/>
  <c r="S47" s="1"/>
  <c r="R143" l="1"/>
  <c r="R144" s="1"/>
  <c r="R141"/>
  <c r="S105"/>
  <c r="S106"/>
  <c r="S104"/>
  <c r="S51"/>
  <c r="S38"/>
  <c r="T19"/>
  <c r="T25"/>
  <c r="S45"/>
  <c r="S5" s="1"/>
  <c r="S39"/>
  <c r="S50"/>
  <c r="S22" l="1"/>
  <c r="T20"/>
  <c r="T21" s="1"/>
  <c r="S4"/>
  <c r="S74" s="1"/>
  <c r="S103" l="1"/>
  <c r="S101"/>
  <c r="S113"/>
  <c r="S102"/>
  <c r="S100"/>
  <c r="S87"/>
  <c r="S78"/>
  <c r="S61"/>
  <c r="S56"/>
  <c r="S55"/>
  <c r="S7"/>
  <c r="S52"/>
  <c r="S44"/>
  <c r="S57"/>
  <c r="S41"/>
  <c r="S23"/>
  <c r="S24" s="1"/>
  <c r="T66" l="1"/>
  <c r="S54"/>
  <c r="S99"/>
  <c r="S98" s="1"/>
  <c r="S84"/>
  <c r="S80"/>
  <c r="S82"/>
  <c r="S89"/>
  <c r="S91"/>
  <c r="S58"/>
  <c r="S60" s="1"/>
  <c r="S46"/>
  <c r="S53"/>
  <c r="S92" l="1"/>
  <c r="S76"/>
  <c r="S83"/>
  <c r="S75"/>
  <c r="T42"/>
  <c r="T26"/>
  <c r="S77" l="1"/>
  <c r="S95" s="1"/>
  <c r="S97" s="1"/>
  <c r="S119" s="1"/>
  <c r="T28"/>
  <c r="T107" s="1"/>
  <c r="T65"/>
  <c r="S117" l="1"/>
  <c r="S118" s="1"/>
  <c r="S120"/>
  <c r="S121" s="1"/>
  <c r="S140" s="1"/>
  <c r="U31"/>
  <c r="U32" s="1"/>
  <c r="T35"/>
  <c r="T36" s="1"/>
  <c r="T30"/>
  <c r="U18"/>
  <c r="T63"/>
  <c r="T48"/>
  <c r="T47" s="1"/>
  <c r="T106" l="1"/>
  <c r="T104"/>
  <c r="T105"/>
  <c r="S143"/>
  <c r="S144" s="1"/>
  <c r="S141"/>
  <c r="T38"/>
  <c r="U19"/>
  <c r="U25"/>
  <c r="T39"/>
  <c r="T51"/>
  <c r="T45"/>
  <c r="T5" s="1"/>
  <c r="T50"/>
  <c r="U20" l="1"/>
  <c r="U21" s="1"/>
  <c r="T22"/>
  <c r="T4"/>
  <c r="T74" s="1"/>
  <c r="T113" l="1"/>
  <c r="T102"/>
  <c r="T100"/>
  <c r="T87"/>
  <c r="T103"/>
  <c r="T101"/>
  <c r="T78"/>
  <c r="T61"/>
  <c r="T56"/>
  <c r="T55"/>
  <c r="T7"/>
  <c r="T52"/>
  <c r="T44"/>
  <c r="T57"/>
  <c r="T41"/>
  <c r="T23"/>
  <c r="T24" s="1"/>
  <c r="U66" l="1"/>
  <c r="T54"/>
  <c r="T99"/>
  <c r="T84"/>
  <c r="T82"/>
  <c r="T80"/>
  <c r="T98"/>
  <c r="T91"/>
  <c r="T89"/>
  <c r="T58"/>
  <c r="T60" s="1"/>
  <c r="T46"/>
  <c r="T53"/>
  <c r="T92" l="1"/>
  <c r="T76"/>
  <c r="T75"/>
  <c r="T83"/>
  <c r="U42"/>
  <c r="U26"/>
  <c r="T77" l="1"/>
  <c r="T95" s="1"/>
  <c r="T97" s="1"/>
  <c r="T119" s="1"/>
  <c r="U28"/>
  <c r="U107" s="1"/>
  <c r="U65"/>
  <c r="T117" l="1"/>
  <c r="T118" s="1"/>
  <c r="T120"/>
  <c r="T121" s="1"/>
  <c r="T140" s="1"/>
  <c r="U35"/>
  <c r="U36" s="1"/>
  <c r="U30"/>
  <c r="V31"/>
  <c r="V32" s="1"/>
  <c r="V18"/>
  <c r="U63"/>
  <c r="U48"/>
  <c r="U47" s="1"/>
  <c r="T143" l="1"/>
  <c r="T144" s="1"/>
  <c r="T141"/>
  <c r="U105"/>
  <c r="U106"/>
  <c r="U104"/>
  <c r="U51"/>
  <c r="U38"/>
  <c r="V19"/>
  <c r="V25"/>
  <c r="U45"/>
  <c r="U5" s="1"/>
  <c r="U39"/>
  <c r="U50"/>
  <c r="U22" l="1"/>
  <c r="V20"/>
  <c r="V21" s="1"/>
  <c r="U4"/>
  <c r="U74" s="1"/>
  <c r="U103" l="1"/>
  <c r="U101"/>
  <c r="U113"/>
  <c r="U102"/>
  <c r="U100"/>
  <c r="U87"/>
  <c r="U78"/>
  <c r="U61"/>
  <c r="U56"/>
  <c r="U55"/>
  <c r="U7"/>
  <c r="U52"/>
  <c r="U44"/>
  <c r="U57"/>
  <c r="U41"/>
  <c r="U23"/>
  <c r="U24" s="1"/>
  <c r="V66" l="1"/>
  <c r="U54"/>
  <c r="U99"/>
  <c r="U84"/>
  <c r="U80"/>
  <c r="U82"/>
  <c r="U98"/>
  <c r="U89"/>
  <c r="U91"/>
  <c r="U58"/>
  <c r="U60" s="1"/>
  <c r="U46"/>
  <c r="U53"/>
  <c r="U92" l="1"/>
  <c r="U76"/>
  <c r="U83"/>
  <c r="U75"/>
  <c r="V42"/>
  <c r="V26"/>
  <c r="U77" l="1"/>
  <c r="U95" s="1"/>
  <c r="U97" s="1"/>
  <c r="U119" s="1"/>
  <c r="V28"/>
  <c r="V107" s="1"/>
  <c r="V65"/>
  <c r="U117" l="1"/>
  <c r="U118" s="1"/>
  <c r="U120"/>
  <c r="U121" s="1"/>
  <c r="U140" s="1"/>
  <c r="W31"/>
  <c r="W32" s="1"/>
  <c r="V35"/>
  <c r="V36" s="1"/>
  <c r="V30"/>
  <c r="W18"/>
  <c r="V63"/>
  <c r="V48"/>
  <c r="V47" s="1"/>
  <c r="U143" l="1"/>
  <c r="U144" s="1"/>
  <c r="U141"/>
  <c r="V106"/>
  <c r="V104"/>
  <c r="V105"/>
  <c r="V38"/>
  <c r="W19"/>
  <c r="W25"/>
  <c r="V39"/>
  <c r="V51"/>
  <c r="V45"/>
  <c r="V5" s="1"/>
  <c r="V50"/>
  <c r="W20" l="1"/>
  <c r="W21" s="1"/>
  <c r="V22"/>
  <c r="V4"/>
  <c r="V74" s="1"/>
  <c r="V113" l="1"/>
  <c r="V102"/>
  <c r="V100"/>
  <c r="V87"/>
  <c r="V103"/>
  <c r="V101"/>
  <c r="V78"/>
  <c r="V23"/>
  <c r="V24" s="1"/>
  <c r="V61"/>
  <c r="V56"/>
  <c r="V55"/>
  <c r="V7"/>
  <c r="V52"/>
  <c r="V44"/>
  <c r="V57"/>
  <c r="V41"/>
  <c r="W66" l="1"/>
  <c r="V54"/>
  <c r="V99"/>
  <c r="V98" s="1"/>
  <c r="V84"/>
  <c r="V82"/>
  <c r="V80"/>
  <c r="V91"/>
  <c r="V89"/>
  <c r="V58"/>
  <c r="V60" s="1"/>
  <c r="V46"/>
  <c r="V53"/>
  <c r="V92" l="1"/>
  <c r="V76"/>
  <c r="V75"/>
  <c r="V83"/>
  <c r="W42"/>
  <c r="W26"/>
  <c r="V77" l="1"/>
  <c r="V95" s="1"/>
  <c r="V97" s="1"/>
  <c r="V119" s="1"/>
  <c r="W28"/>
  <c r="W107" s="1"/>
  <c r="W65"/>
  <c r="V117" l="1"/>
  <c r="V118" s="1"/>
  <c r="V120"/>
  <c r="V121" s="1"/>
  <c r="V140" s="1"/>
  <c r="W35"/>
  <c r="W36" s="1"/>
  <c r="W30"/>
  <c r="X31"/>
  <c r="X32" s="1"/>
  <c r="X18"/>
  <c r="W63"/>
  <c r="W48"/>
  <c r="W47" s="1"/>
  <c r="W50" s="1"/>
  <c r="V143" l="1"/>
  <c r="V144" s="1"/>
  <c r="V141"/>
  <c r="W105"/>
  <c r="W106"/>
  <c r="W104"/>
  <c r="W38"/>
  <c r="X19"/>
  <c r="X25"/>
  <c r="W45"/>
  <c r="W5" s="1"/>
  <c r="W39"/>
  <c r="W51"/>
  <c r="W22" l="1"/>
  <c r="X20"/>
  <c r="X21" s="1"/>
  <c r="W4"/>
  <c r="W74" s="1"/>
  <c r="W103" l="1"/>
  <c r="W101"/>
  <c r="W113"/>
  <c r="W102"/>
  <c r="W100"/>
  <c r="W87"/>
  <c r="W78"/>
  <c r="W61"/>
  <c r="W56"/>
  <c r="W55"/>
  <c r="W7"/>
  <c r="W52"/>
  <c r="W44"/>
  <c r="W57"/>
  <c r="W41"/>
  <c r="W23"/>
  <c r="W24" s="1"/>
  <c r="X66" l="1"/>
  <c r="W54"/>
  <c r="W99"/>
  <c r="W98" s="1"/>
  <c r="W84"/>
  <c r="W80"/>
  <c r="W82"/>
  <c r="W89"/>
  <c r="W91"/>
  <c r="W58"/>
  <c r="W60" s="1"/>
  <c r="W46"/>
  <c r="W53"/>
  <c r="W92" l="1"/>
  <c r="W76"/>
  <c r="W83"/>
  <c r="W75"/>
  <c r="X42"/>
  <c r="X26"/>
  <c r="W77" l="1"/>
  <c r="W95" s="1"/>
  <c r="W97" s="1"/>
  <c r="W119" s="1"/>
  <c r="X28"/>
  <c r="X107" s="1"/>
  <c r="X65"/>
  <c r="W117" l="1"/>
  <c r="W118" s="1"/>
  <c r="W120"/>
  <c r="W121" s="1"/>
  <c r="W140" s="1"/>
  <c r="Y31"/>
  <c r="Y32" s="1"/>
  <c r="X35"/>
  <c r="X36" s="1"/>
  <c r="X30"/>
  <c r="Y18"/>
  <c r="X63"/>
  <c r="X48"/>
  <c r="X47" s="1"/>
  <c r="X106" l="1"/>
  <c r="X104"/>
  <c r="X105"/>
  <c r="W143"/>
  <c r="W144" s="1"/>
  <c r="W141"/>
  <c r="X38"/>
  <c r="Y19"/>
  <c r="Y25"/>
  <c r="X39"/>
  <c r="X51"/>
  <c r="X45"/>
  <c r="X5" s="1"/>
  <c r="X50"/>
  <c r="Y20" l="1"/>
  <c r="Y21" s="1"/>
  <c r="X22"/>
  <c r="X4"/>
  <c r="X74" s="1"/>
  <c r="X113" l="1"/>
  <c r="X102"/>
  <c r="X100"/>
  <c r="X87"/>
  <c r="X103"/>
  <c r="X101"/>
  <c r="X78"/>
  <c r="X23"/>
  <c r="X24" s="1"/>
  <c r="X61"/>
  <c r="X56"/>
  <c r="X55"/>
  <c r="X7"/>
  <c r="X52"/>
  <c r="X44"/>
  <c r="X57"/>
  <c r="X41"/>
  <c r="Y66" l="1"/>
  <c r="X54"/>
  <c r="X99"/>
  <c r="X98" s="1"/>
  <c r="X84"/>
  <c r="X82"/>
  <c r="X80"/>
  <c r="X91"/>
  <c r="X89"/>
  <c r="X58"/>
  <c r="X60" s="1"/>
  <c r="X46"/>
  <c r="X53"/>
  <c r="X92" l="1"/>
  <c r="X76"/>
  <c r="X75"/>
  <c r="X83"/>
  <c r="Y42"/>
  <c r="Y26"/>
  <c r="X77" l="1"/>
  <c r="X95" s="1"/>
  <c r="X97" s="1"/>
  <c r="X119" s="1"/>
  <c r="Y28"/>
  <c r="Y107" s="1"/>
  <c r="Y65"/>
  <c r="X117" l="1"/>
  <c r="X118" s="1"/>
  <c r="X120"/>
  <c r="X121" s="1"/>
  <c r="X140" s="1"/>
  <c r="Y35"/>
  <c r="Y36" s="1"/>
  <c r="Y30"/>
  <c r="Z31"/>
  <c r="Z32" s="1"/>
  <c r="Z18"/>
  <c r="Y63"/>
  <c r="Y48"/>
  <c r="Y47" s="1"/>
  <c r="Y50" s="1"/>
  <c r="X143" l="1"/>
  <c r="X144" s="1"/>
  <c r="X141"/>
  <c r="Y105"/>
  <c r="Y106"/>
  <c r="Y104"/>
  <c r="Y38"/>
  <c r="Z19"/>
  <c r="Z25"/>
  <c r="Y39"/>
  <c r="Y51"/>
  <c r="Y45"/>
  <c r="Y5" s="1"/>
  <c r="Y22" l="1"/>
  <c r="Z20"/>
  <c r="Z21" s="1"/>
  <c r="Y4"/>
  <c r="Y74" s="1"/>
  <c r="Y103" l="1"/>
  <c r="Y101"/>
  <c r="Y113"/>
  <c r="Y102"/>
  <c r="Y100"/>
  <c r="Y87"/>
  <c r="Y78"/>
  <c r="Y61"/>
  <c r="Y56"/>
  <c r="Y55"/>
  <c r="Y7"/>
  <c r="Y52"/>
  <c r="Y57"/>
  <c r="Y41"/>
  <c r="Y44"/>
  <c r="Y23"/>
  <c r="Y24" s="1"/>
  <c r="Z66" l="1"/>
  <c r="Y54"/>
  <c r="Y99"/>
  <c r="Y98" s="1"/>
  <c r="Y84"/>
  <c r="Y80"/>
  <c r="Y82"/>
  <c r="Y89"/>
  <c r="Y91"/>
  <c r="Y53"/>
  <c r="Y58"/>
  <c r="Y46"/>
  <c r="Y92" l="1"/>
  <c r="Y76"/>
  <c r="Y83"/>
  <c r="Y75"/>
  <c r="Z42"/>
  <c r="Z26"/>
  <c r="Y60"/>
  <c r="Y77" l="1"/>
  <c r="Y95" s="1"/>
  <c r="Y97" s="1"/>
  <c r="Y119" s="1"/>
  <c r="Z28"/>
  <c r="Z107" s="1"/>
  <c r="Z65"/>
  <c r="Y117" l="1"/>
  <c r="Y118" s="1"/>
  <c r="Y120"/>
  <c r="Y121" s="1"/>
  <c r="Y140" s="1"/>
  <c r="AA31"/>
  <c r="AA32" s="1"/>
  <c r="Z35"/>
  <c r="Z36" s="1"/>
  <c r="Z30"/>
  <c r="AA18"/>
  <c r="Z63"/>
  <c r="Z48"/>
  <c r="Z47" s="1"/>
  <c r="Y143" l="1"/>
  <c r="Y144" s="1"/>
  <c r="Y141"/>
  <c r="Z106"/>
  <c r="Z104"/>
  <c r="Z105"/>
  <c r="Z38"/>
  <c r="AA19"/>
  <c r="AA25"/>
  <c r="Z39"/>
  <c r="Z51"/>
  <c r="Z45"/>
  <c r="Z5" s="1"/>
  <c r="Z50"/>
  <c r="AA20" l="1"/>
  <c r="AA21" s="1"/>
  <c r="Z22"/>
  <c r="Z4"/>
  <c r="Z74" s="1"/>
  <c r="Z113" l="1"/>
  <c r="Z102"/>
  <c r="Z100"/>
  <c r="Z87"/>
  <c r="Z103"/>
  <c r="Z101"/>
  <c r="Z78"/>
  <c r="Z23"/>
  <c r="Z24" s="1"/>
  <c r="Z61"/>
  <c r="Z56"/>
  <c r="Z55"/>
  <c r="Z7"/>
  <c r="Z52"/>
  <c r="Z44"/>
  <c r="Z57"/>
  <c r="Z41"/>
  <c r="AA66" l="1"/>
  <c r="Z54"/>
  <c r="Z99"/>
  <c r="Z98" s="1"/>
  <c r="Z84"/>
  <c r="Z82"/>
  <c r="Z80"/>
  <c r="Z91"/>
  <c r="Z89"/>
  <c r="Z58"/>
  <c r="Z60" s="1"/>
  <c r="Z46"/>
  <c r="Z53"/>
  <c r="Z92" l="1"/>
  <c r="Z76"/>
  <c r="Z75"/>
  <c r="Z83"/>
  <c r="AA42"/>
  <c r="AA26"/>
  <c r="Z77" l="1"/>
  <c r="Z95" s="1"/>
  <c r="Z97" s="1"/>
  <c r="Z119" s="1"/>
  <c r="AA28"/>
  <c r="AA107" s="1"/>
  <c r="AA65"/>
  <c r="Z117" l="1"/>
  <c r="Z118" s="1"/>
  <c r="Z120"/>
  <c r="Z121" s="1"/>
  <c r="Z140" s="1"/>
  <c r="AA35"/>
  <c r="AA36" s="1"/>
  <c r="AA30"/>
  <c r="AB31"/>
  <c r="AB32" s="1"/>
  <c r="AB18"/>
  <c r="AA63"/>
  <c r="AA48"/>
  <c r="AA47" s="1"/>
  <c r="AA50" s="1"/>
  <c r="Z143" l="1"/>
  <c r="Z144" s="1"/>
  <c r="Z141"/>
  <c r="AA105"/>
  <c r="AA106"/>
  <c r="AA104"/>
  <c r="AA38"/>
  <c r="AB19"/>
  <c r="AB25"/>
  <c r="AA39"/>
  <c r="AA51"/>
  <c r="AA45"/>
  <c r="AA5" s="1"/>
  <c r="AA22" l="1"/>
  <c r="AB20"/>
  <c r="AB21" s="1"/>
  <c r="AA4"/>
  <c r="AA74" s="1"/>
  <c r="AA103" l="1"/>
  <c r="AA101"/>
  <c r="AA113"/>
  <c r="AA102"/>
  <c r="AA100"/>
  <c r="AA87"/>
  <c r="AA78"/>
  <c r="AA61"/>
  <c r="AA56"/>
  <c r="AA55"/>
  <c r="AA7"/>
  <c r="AA52"/>
  <c r="AA57"/>
  <c r="AA41"/>
  <c r="AA44"/>
  <c r="AA23"/>
  <c r="AA24" s="1"/>
  <c r="AB66" l="1"/>
  <c r="AA54"/>
  <c r="AA99"/>
  <c r="AA98" s="1"/>
  <c r="AA84"/>
  <c r="AA80"/>
  <c r="AA82"/>
  <c r="AA89"/>
  <c r="AA91"/>
  <c r="AA53"/>
  <c r="AA58"/>
  <c r="AA46"/>
  <c r="AA92" l="1"/>
  <c r="AA76"/>
  <c r="AA83"/>
  <c r="AA75"/>
  <c r="AB42"/>
  <c r="AB26"/>
  <c r="AA60"/>
  <c r="AA77" l="1"/>
  <c r="AA95" s="1"/>
  <c r="AA97" s="1"/>
  <c r="AA119" s="1"/>
  <c r="AB28"/>
  <c r="AB107" s="1"/>
  <c r="AB65"/>
  <c r="AA117" l="1"/>
  <c r="AA118" s="1"/>
  <c r="AA120"/>
  <c r="AA121" s="1"/>
  <c r="AA140" s="1"/>
  <c r="AC31"/>
  <c r="AC32" s="1"/>
  <c r="AB35"/>
  <c r="AB36" s="1"/>
  <c r="AB30"/>
  <c r="AC18"/>
  <c r="AB63"/>
  <c r="AB48"/>
  <c r="AB47" s="1"/>
  <c r="AB106" l="1"/>
  <c r="AB104"/>
  <c r="AB105"/>
  <c r="AA143"/>
  <c r="AA144" s="1"/>
  <c r="AA141"/>
  <c r="AB38"/>
  <c r="AC19"/>
  <c r="AC25"/>
  <c r="AB39"/>
  <c r="AB51"/>
  <c r="AB45"/>
  <c r="AB5" s="1"/>
  <c r="AB50"/>
  <c r="AC20" l="1"/>
  <c r="AC21" s="1"/>
  <c r="AB22"/>
  <c r="AB4"/>
  <c r="AB74" s="1"/>
  <c r="AB113" l="1"/>
  <c r="AB102"/>
  <c r="AB100"/>
  <c r="AB87"/>
  <c r="AB103"/>
  <c r="AB101"/>
  <c r="AB78"/>
  <c r="AB23"/>
  <c r="AB24" s="1"/>
  <c r="AB61"/>
  <c r="AB56"/>
  <c r="AB55"/>
  <c r="AB7"/>
  <c r="AB52"/>
  <c r="AB44"/>
  <c r="AB57"/>
  <c r="AB41"/>
  <c r="AC66" l="1"/>
  <c r="AB54"/>
  <c r="AB99"/>
  <c r="AB84"/>
  <c r="AB82"/>
  <c r="AB80"/>
  <c r="AB98"/>
  <c r="AB91"/>
  <c r="AB89"/>
  <c r="AB58"/>
  <c r="AB60" s="1"/>
  <c r="AB46"/>
  <c r="AB53"/>
  <c r="AB92" l="1"/>
  <c r="AB76"/>
  <c r="AB75"/>
  <c r="AB83"/>
  <c r="AC42"/>
  <c r="AC26"/>
  <c r="AB77" l="1"/>
  <c r="AB95" s="1"/>
  <c r="AB97" s="1"/>
  <c r="AB119" s="1"/>
  <c r="AC28"/>
  <c r="AC107" s="1"/>
  <c r="AC65"/>
  <c r="AB117" l="1"/>
  <c r="AB118" s="1"/>
  <c r="AB120"/>
  <c r="AB121" s="1"/>
  <c r="AB140" s="1"/>
  <c r="AC35"/>
  <c r="AC36" s="1"/>
  <c r="AC30"/>
  <c r="AD31"/>
  <c r="AD32" s="1"/>
  <c r="AD18"/>
  <c r="AC63"/>
  <c r="AC48"/>
  <c r="AC47" s="1"/>
  <c r="AC50" s="1"/>
  <c r="AB143" l="1"/>
  <c r="AB144" s="1"/>
  <c r="AB141"/>
  <c r="AC105"/>
  <c r="AC106"/>
  <c r="AC104"/>
  <c r="AC38"/>
  <c r="AD19"/>
  <c r="AD25"/>
  <c r="AC39"/>
  <c r="AC51"/>
  <c r="AC45"/>
  <c r="AC5" s="1"/>
  <c r="AC22" l="1"/>
  <c r="AD20"/>
  <c r="AD21" s="1"/>
  <c r="AC4"/>
  <c r="AC74" s="1"/>
  <c r="AC103" l="1"/>
  <c r="AC101"/>
  <c r="AC113"/>
  <c r="AC102"/>
  <c r="AC100"/>
  <c r="AC87"/>
  <c r="AC78"/>
  <c r="AC61"/>
  <c r="AC56"/>
  <c r="AC55"/>
  <c r="AC7"/>
  <c r="AC52"/>
  <c r="AC57"/>
  <c r="AC41"/>
  <c r="AC44"/>
  <c r="AC23"/>
  <c r="AC24" s="1"/>
  <c r="AD66" l="1"/>
  <c r="AC54"/>
  <c r="AC99"/>
  <c r="AC98" s="1"/>
  <c r="AC84"/>
  <c r="AC80"/>
  <c r="AC82"/>
  <c r="AC89"/>
  <c r="AC91"/>
  <c r="AC53"/>
  <c r="AC58"/>
  <c r="AC46"/>
  <c r="AC92" l="1"/>
  <c r="AC76"/>
  <c r="AC83"/>
  <c r="AC75"/>
  <c r="AD42"/>
  <c r="AD26"/>
  <c r="AC60"/>
  <c r="AC77" l="1"/>
  <c r="AC95" s="1"/>
  <c r="AC97" s="1"/>
  <c r="AC119" s="1"/>
  <c r="AD28"/>
  <c r="AD107" s="1"/>
  <c r="AD65"/>
  <c r="AC117" l="1"/>
  <c r="AC118" s="1"/>
  <c r="AC120"/>
  <c r="AC121" s="1"/>
  <c r="AC140" s="1"/>
  <c r="AE31"/>
  <c r="AE32" s="1"/>
  <c r="AD35"/>
  <c r="AD36" s="1"/>
  <c r="AD30"/>
  <c r="AE18"/>
  <c r="AD63"/>
  <c r="AD48"/>
  <c r="AD47" s="1"/>
  <c r="AC143" l="1"/>
  <c r="AC144" s="1"/>
  <c r="AC141"/>
  <c r="AD106"/>
  <c r="AD104"/>
  <c r="AD105"/>
  <c r="AD38"/>
  <c r="AE19"/>
  <c r="AE25"/>
  <c r="AD39"/>
  <c r="AD51"/>
  <c r="AD45"/>
  <c r="AD5" s="1"/>
  <c r="AD50"/>
  <c r="AE20" l="1"/>
  <c r="AE21" s="1"/>
  <c r="AD22"/>
  <c r="AD4"/>
  <c r="AD74" s="1"/>
  <c r="AD113" l="1"/>
  <c r="AD102"/>
  <c r="AD100"/>
  <c r="AD87"/>
  <c r="AD103"/>
  <c r="AD101"/>
  <c r="AD78"/>
  <c r="AD23"/>
  <c r="AD24" s="1"/>
  <c r="AD61"/>
  <c r="AD56"/>
  <c r="AD55"/>
  <c r="AD7"/>
  <c r="AD52"/>
  <c r="AD44"/>
  <c r="AD57"/>
  <c r="AD41"/>
  <c r="AE66" l="1"/>
  <c r="AD54"/>
  <c r="AD99"/>
  <c r="AD98" s="1"/>
  <c r="AD84"/>
  <c r="AD82"/>
  <c r="AD80"/>
  <c r="AD91"/>
  <c r="AD89"/>
  <c r="AD58"/>
  <c r="AD60" s="1"/>
  <c r="AD46"/>
  <c r="AD53"/>
  <c r="AD92" l="1"/>
  <c r="AD76"/>
  <c r="AD75"/>
  <c r="AD83"/>
  <c r="AE42"/>
  <c r="AE26"/>
  <c r="AD77" l="1"/>
  <c r="AD95" s="1"/>
  <c r="AD97" s="1"/>
  <c r="AD119" s="1"/>
  <c r="AE28"/>
  <c r="AE107" s="1"/>
  <c r="AE65"/>
  <c r="AD117" l="1"/>
  <c r="AD118" s="1"/>
  <c r="AD120"/>
  <c r="AD121" s="1"/>
  <c r="AD140" s="1"/>
  <c r="AE35"/>
  <c r="AE36" s="1"/>
  <c r="AE30"/>
  <c r="AF31"/>
  <c r="AF32" s="1"/>
  <c r="AF18"/>
  <c r="AE63"/>
  <c r="AE48"/>
  <c r="AE47" s="1"/>
  <c r="AE50" s="1"/>
  <c r="AD143" l="1"/>
  <c r="AD144" s="1"/>
  <c r="AD141"/>
  <c r="AE105"/>
  <c r="AE106"/>
  <c r="AE104"/>
  <c r="AE38"/>
  <c r="AF19"/>
  <c r="AF25"/>
  <c r="AE39"/>
  <c r="AE51"/>
  <c r="AE45"/>
  <c r="AE5" s="1"/>
  <c r="AE22" l="1"/>
  <c r="AF20"/>
  <c r="AF21" s="1"/>
  <c r="AE4"/>
  <c r="AE74" s="1"/>
  <c r="AE103" l="1"/>
  <c r="AE101"/>
  <c r="AE113"/>
  <c r="AE102"/>
  <c r="AE100"/>
  <c r="AE87"/>
  <c r="AE78"/>
  <c r="AE61"/>
  <c r="AE56"/>
  <c r="AE55"/>
  <c r="AE7"/>
  <c r="AE52"/>
  <c r="AE57"/>
  <c r="AE41"/>
  <c r="AE44"/>
  <c r="AE23"/>
  <c r="AE24" s="1"/>
  <c r="AF66" l="1"/>
  <c r="AE54"/>
  <c r="AE99"/>
  <c r="AE98" s="1"/>
  <c r="AE84"/>
  <c r="AE80"/>
  <c r="AE82"/>
  <c r="AE89"/>
  <c r="AE91"/>
  <c r="AE53"/>
  <c r="AE58"/>
  <c r="AE46"/>
  <c r="AE92" l="1"/>
  <c r="AE76"/>
  <c r="AE83"/>
  <c r="AE75"/>
  <c r="AF42"/>
  <c r="AF26"/>
  <c r="AE60"/>
  <c r="AE77" l="1"/>
  <c r="AE95" s="1"/>
  <c r="AE97" s="1"/>
  <c r="AE119" s="1"/>
  <c r="AF28"/>
  <c r="AF107" s="1"/>
  <c r="AF65"/>
  <c r="AE117" l="1"/>
  <c r="AE118" s="1"/>
  <c r="AE120"/>
  <c r="AE121" s="1"/>
  <c r="AE140" s="1"/>
  <c r="AG31"/>
  <c r="AG32" s="1"/>
  <c r="AF35"/>
  <c r="AF36" s="1"/>
  <c r="AF30"/>
  <c r="AG18"/>
  <c r="AF63"/>
  <c r="AF48"/>
  <c r="AF47" s="1"/>
  <c r="AE143" l="1"/>
  <c r="AE144" s="1"/>
  <c r="AE141"/>
  <c r="AF106"/>
  <c r="AF104"/>
  <c r="AF105"/>
  <c r="AF38"/>
  <c r="AG19"/>
  <c r="AG25"/>
  <c r="AF39"/>
  <c r="AF51"/>
  <c r="AF45"/>
  <c r="AF5" s="1"/>
  <c r="AF50"/>
  <c r="AG20" l="1"/>
  <c r="AG21" s="1"/>
  <c r="AF22"/>
  <c r="AF4"/>
  <c r="AF74" s="1"/>
  <c r="AF113" l="1"/>
  <c r="AF102"/>
  <c r="AF100"/>
  <c r="AF87"/>
  <c r="AF103"/>
  <c r="AF101"/>
  <c r="AF78"/>
  <c r="AF23"/>
  <c r="AF24" s="1"/>
  <c r="AF61"/>
  <c r="AF56"/>
  <c r="AF55"/>
  <c r="AF7"/>
  <c r="AF52"/>
  <c r="AF44"/>
  <c r="AF57"/>
  <c r="AF41"/>
  <c r="AG66" l="1"/>
  <c r="AF54"/>
  <c r="AF99"/>
  <c r="AF98" s="1"/>
  <c r="AF84"/>
  <c r="AF82"/>
  <c r="AF80"/>
  <c r="AF91"/>
  <c r="AF89"/>
  <c r="AF58"/>
  <c r="AF60" s="1"/>
  <c r="AF46"/>
  <c r="AF53"/>
  <c r="AF92" l="1"/>
  <c r="AF76"/>
  <c r="AF75"/>
  <c r="AF83"/>
  <c r="AG42"/>
  <c r="AG26"/>
  <c r="AF77" l="1"/>
  <c r="AF95" s="1"/>
  <c r="AF97" s="1"/>
  <c r="AF119" s="1"/>
  <c r="AG28"/>
  <c r="AG107" s="1"/>
  <c r="AG65"/>
  <c r="AF117" l="1"/>
  <c r="AF118" s="1"/>
  <c r="AF120"/>
  <c r="AF121" s="1"/>
  <c r="AF140" s="1"/>
  <c r="AG35"/>
  <c r="AG36" s="1"/>
  <c r="AG30"/>
  <c r="AH31"/>
  <c r="AH32" s="1"/>
  <c r="AH18"/>
  <c r="AG63"/>
  <c r="AG48"/>
  <c r="AG47" s="1"/>
  <c r="AG50" s="1"/>
  <c r="AF143" l="1"/>
  <c r="AF144" s="1"/>
  <c r="AF141"/>
  <c r="AG105"/>
  <c r="AG106"/>
  <c r="AG104"/>
  <c r="AG38"/>
  <c r="AH19"/>
  <c r="AH25"/>
  <c r="AG39"/>
  <c r="AG51"/>
  <c r="AG45"/>
  <c r="AG5" s="1"/>
  <c r="AG22" l="1"/>
  <c r="AH20"/>
  <c r="AH21" s="1"/>
  <c r="AG4"/>
  <c r="AG74" s="1"/>
  <c r="AG103" l="1"/>
  <c r="AG101"/>
  <c r="AG113"/>
  <c r="AG102"/>
  <c r="AG100"/>
  <c r="AG87"/>
  <c r="AG78"/>
  <c r="AG61"/>
  <c r="AG56"/>
  <c r="AG55"/>
  <c r="AG7"/>
  <c r="AG52"/>
  <c r="AG57"/>
  <c r="AG41"/>
  <c r="AG44"/>
  <c r="AG23"/>
  <c r="AG24" s="1"/>
  <c r="AH66" l="1"/>
  <c r="AG54"/>
  <c r="AG99"/>
  <c r="AG98" s="1"/>
  <c r="AG84"/>
  <c r="AG80"/>
  <c r="AG82"/>
  <c r="AG89"/>
  <c r="AG91"/>
  <c r="AG53"/>
  <c r="AG58"/>
  <c r="AG46"/>
  <c r="AG92" l="1"/>
  <c r="AG76"/>
  <c r="AG83"/>
  <c r="AG75"/>
  <c r="AH42"/>
  <c r="AH26"/>
  <c r="AG60"/>
  <c r="AG77" l="1"/>
  <c r="AG95" s="1"/>
  <c r="AG97" s="1"/>
  <c r="AG119" s="1"/>
  <c r="AH28"/>
  <c r="AH107" s="1"/>
  <c r="AH65"/>
  <c r="AG117" l="1"/>
  <c r="AG118" s="1"/>
  <c r="AG120"/>
  <c r="AG121" s="1"/>
  <c r="AG140" s="1"/>
  <c r="AI31"/>
  <c r="AI32" s="1"/>
  <c r="AH35"/>
  <c r="AH36" s="1"/>
  <c r="AH30"/>
  <c r="AI18"/>
  <c r="AH63"/>
  <c r="AH48"/>
  <c r="AH47" s="1"/>
  <c r="AH106" l="1"/>
  <c r="AH104"/>
  <c r="AH105"/>
  <c r="AG143"/>
  <c r="AG144" s="1"/>
  <c r="AG141"/>
  <c r="AH38"/>
  <c r="AI19"/>
  <c r="AI25"/>
  <c r="AH39"/>
  <c r="AH51"/>
  <c r="AH45"/>
  <c r="AH5" s="1"/>
  <c r="AH50"/>
  <c r="AI20" l="1"/>
  <c r="AI21" s="1"/>
  <c r="AH22"/>
  <c r="AH4"/>
  <c r="AH74" s="1"/>
  <c r="AH113" l="1"/>
  <c r="AH102"/>
  <c r="AH100"/>
  <c r="AH87"/>
  <c r="AH103"/>
  <c r="AH101"/>
  <c r="AH78"/>
  <c r="AH23"/>
  <c r="AH24" s="1"/>
  <c r="AH61"/>
  <c r="AH56"/>
  <c r="AH55"/>
  <c r="AH7"/>
  <c r="AH52"/>
  <c r="AH44"/>
  <c r="AH57"/>
  <c r="AH41"/>
  <c r="AI66" l="1"/>
  <c r="AH54"/>
  <c r="AH99"/>
  <c r="AH98" s="1"/>
  <c r="AH84"/>
  <c r="AH82"/>
  <c r="AH80"/>
  <c r="AH91"/>
  <c r="AH89"/>
  <c r="AH58"/>
  <c r="AH60" s="1"/>
  <c r="AH46"/>
  <c r="AH53"/>
  <c r="AH92" l="1"/>
  <c r="AH76"/>
  <c r="AH75"/>
  <c r="AH83"/>
  <c r="AI42"/>
  <c r="AI26"/>
  <c r="AH77" l="1"/>
  <c r="AH95" s="1"/>
  <c r="AH97" s="1"/>
  <c r="AH119" s="1"/>
  <c r="AI28"/>
  <c r="AI107" s="1"/>
  <c r="AI65"/>
  <c r="AH117" l="1"/>
  <c r="AH118" s="1"/>
  <c r="AH120"/>
  <c r="AH121" s="1"/>
  <c r="AH140" s="1"/>
  <c r="AI35"/>
  <c r="AI36" s="1"/>
  <c r="AI30"/>
  <c r="AJ31"/>
  <c r="AJ32" s="1"/>
  <c r="AJ18"/>
  <c r="AI63"/>
  <c r="AI48"/>
  <c r="AI47" s="1"/>
  <c r="AI50" s="1"/>
  <c r="AH143" l="1"/>
  <c r="AH144" s="1"/>
  <c r="AH141"/>
  <c r="AI105"/>
  <c r="AI106"/>
  <c r="AI104"/>
  <c r="AI38"/>
  <c r="AJ19"/>
  <c r="AJ25"/>
  <c r="AI39"/>
  <c r="AI51"/>
  <c r="AI45"/>
  <c r="AI5" s="1"/>
  <c r="AI22" l="1"/>
  <c r="AJ20"/>
  <c r="AJ21" s="1"/>
  <c r="AI4"/>
  <c r="AI74" s="1"/>
  <c r="AI103" l="1"/>
  <c r="AI101"/>
  <c r="AI113"/>
  <c r="AI102"/>
  <c r="AI100"/>
  <c r="AI87"/>
  <c r="AI78"/>
  <c r="AI61"/>
  <c r="AI56"/>
  <c r="AI55"/>
  <c r="AI7"/>
  <c r="AI52"/>
  <c r="AI57"/>
  <c r="AI41"/>
  <c r="AI44"/>
  <c r="AI23"/>
  <c r="AI24" s="1"/>
  <c r="AJ66" l="1"/>
  <c r="AI54"/>
  <c r="AI99"/>
  <c r="AI98" s="1"/>
  <c r="AI84"/>
  <c r="AI80"/>
  <c r="AI82"/>
  <c r="AI89"/>
  <c r="AI91"/>
  <c r="AI53"/>
  <c r="AI58"/>
  <c r="AI46"/>
  <c r="AI92" l="1"/>
  <c r="AI76"/>
  <c r="AI83"/>
  <c r="AI75"/>
  <c r="AJ42"/>
  <c r="AJ26"/>
  <c r="AI60"/>
  <c r="AI77" l="1"/>
  <c r="AI95" s="1"/>
  <c r="AI97" s="1"/>
  <c r="AI119" s="1"/>
  <c r="AJ28"/>
  <c r="AJ107" s="1"/>
  <c r="AJ65"/>
  <c r="AI117" l="1"/>
  <c r="AI118" s="1"/>
  <c r="AI120"/>
  <c r="AI121" s="1"/>
  <c r="AI140" s="1"/>
  <c r="AK31"/>
  <c r="AK32" s="1"/>
  <c r="AJ35"/>
  <c r="AJ36" s="1"/>
  <c r="AJ30"/>
  <c r="AK18"/>
  <c r="AJ63"/>
  <c r="AJ48"/>
  <c r="AJ47" s="1"/>
  <c r="AI143" l="1"/>
  <c r="AI144" s="1"/>
  <c r="AI141"/>
  <c r="AJ106"/>
  <c r="AJ104"/>
  <c r="AJ105"/>
  <c r="AJ38"/>
  <c r="AK19"/>
  <c r="AK25"/>
  <c r="AJ39"/>
  <c r="AJ51"/>
  <c r="AJ45"/>
  <c r="AJ5" s="1"/>
  <c r="AJ50"/>
  <c r="AK20" l="1"/>
  <c r="AK21" s="1"/>
  <c r="AJ22"/>
  <c r="AJ4"/>
  <c r="AJ74" s="1"/>
  <c r="AJ113" l="1"/>
  <c r="AJ102"/>
  <c r="AJ100"/>
  <c r="AJ87"/>
  <c r="AJ103"/>
  <c r="AJ101"/>
  <c r="AJ78"/>
  <c r="AJ23"/>
  <c r="AJ24" s="1"/>
  <c r="AJ61"/>
  <c r="AJ56"/>
  <c r="AJ55"/>
  <c r="AJ7"/>
  <c r="AJ52"/>
  <c r="AJ44"/>
  <c r="AJ57"/>
  <c r="AJ41"/>
  <c r="AK66" l="1"/>
  <c r="AJ54"/>
  <c r="AJ99"/>
  <c r="AJ98" s="1"/>
  <c r="AJ84"/>
  <c r="AJ82"/>
  <c r="AJ80"/>
  <c r="AJ91"/>
  <c r="AJ89"/>
  <c r="AJ58"/>
  <c r="AJ60" s="1"/>
  <c r="AJ46"/>
  <c r="AJ53"/>
  <c r="AJ92" l="1"/>
  <c r="AJ76"/>
  <c r="AJ83"/>
  <c r="AJ75"/>
  <c r="AK42"/>
  <c r="AK26"/>
  <c r="AJ77" l="1"/>
  <c r="AJ95" s="1"/>
  <c r="AJ97" s="1"/>
  <c r="AJ119" s="1"/>
  <c r="AK28"/>
  <c r="AK107" s="1"/>
  <c r="AK65"/>
  <c r="AJ117" l="1"/>
  <c r="AJ118" s="1"/>
  <c r="AJ120"/>
  <c r="AJ121" s="1"/>
  <c r="AJ140" s="1"/>
  <c r="AK35"/>
  <c r="AK36" s="1"/>
  <c r="AK30"/>
  <c r="AL31"/>
  <c r="AL32" s="1"/>
  <c r="AL18"/>
  <c r="AK63"/>
  <c r="AK48"/>
  <c r="AK47" s="1"/>
  <c r="AJ143" l="1"/>
  <c r="AJ144" s="1"/>
  <c r="AJ141"/>
  <c r="AK105"/>
  <c r="AK106"/>
  <c r="AK104"/>
  <c r="AK51"/>
  <c r="AK38"/>
  <c r="AL19"/>
  <c r="AL25"/>
  <c r="AK45"/>
  <c r="AK5" s="1"/>
  <c r="AK39"/>
  <c r="AK50"/>
  <c r="AK22" l="1"/>
  <c r="AL20"/>
  <c r="AL21" s="1"/>
  <c r="AK4"/>
  <c r="AK74" s="1"/>
  <c r="AK103" l="1"/>
  <c r="AK101"/>
  <c r="AK113"/>
  <c r="AK102"/>
  <c r="AK100"/>
  <c r="AK87"/>
  <c r="AK78"/>
  <c r="AK61"/>
  <c r="AK56"/>
  <c r="AK55"/>
  <c r="AK7"/>
  <c r="AK52"/>
  <c r="AK44"/>
  <c r="AK57"/>
  <c r="AK41"/>
  <c r="AK23"/>
  <c r="AK24" s="1"/>
  <c r="AL66" l="1"/>
  <c r="AK54"/>
  <c r="AK99"/>
  <c r="AK98" s="1"/>
  <c r="AK84"/>
  <c r="AK80"/>
  <c r="AK82"/>
  <c r="AK89"/>
  <c r="AK91"/>
  <c r="AK58"/>
  <c r="AK60" s="1"/>
  <c r="AK46"/>
  <c r="AK53"/>
  <c r="AK92" l="1"/>
  <c r="AK76"/>
  <c r="AK83"/>
  <c r="AK75"/>
  <c r="AL42"/>
  <c r="AL26"/>
  <c r="AK77" l="1"/>
  <c r="AK95" s="1"/>
  <c r="AK97" s="1"/>
  <c r="AK119" s="1"/>
  <c r="AL28"/>
  <c r="AL107" s="1"/>
  <c r="AL65"/>
  <c r="AK117" l="1"/>
  <c r="AK118" s="1"/>
  <c r="AK120"/>
  <c r="AK121" s="1"/>
  <c r="AK140" s="1"/>
  <c r="AM31"/>
  <c r="AM32" s="1"/>
  <c r="AL35"/>
  <c r="AL36" s="1"/>
  <c r="AL30"/>
  <c r="AM18"/>
  <c r="AL63"/>
  <c r="AL48"/>
  <c r="AL47" s="1"/>
  <c r="AL106" l="1"/>
  <c r="AL104"/>
  <c r="AL105"/>
  <c r="AL39"/>
  <c r="AK143"/>
  <c r="AK144" s="1"/>
  <c r="AK141"/>
  <c r="AL38"/>
  <c r="AM19"/>
  <c r="AM25"/>
  <c r="AL51"/>
  <c r="AL45"/>
  <c r="AL5" s="1"/>
  <c r="AL50"/>
  <c r="AM20" l="1"/>
  <c r="AM21" s="1"/>
  <c r="AL22"/>
  <c r="AL4"/>
  <c r="AL74" s="1"/>
  <c r="AL113" l="1"/>
  <c r="AL102"/>
  <c r="AL100"/>
  <c r="AL87"/>
  <c r="AL103"/>
  <c r="AL101"/>
  <c r="AL78"/>
  <c r="AL61"/>
  <c r="AL56"/>
  <c r="AL55"/>
  <c r="AL7"/>
  <c r="AL52"/>
  <c r="AL44"/>
  <c r="AL57"/>
  <c r="AL41"/>
  <c r="AL23"/>
  <c r="AL24" s="1"/>
  <c r="AM66" l="1"/>
  <c r="AL54"/>
  <c r="AL99"/>
  <c r="AL98" s="1"/>
  <c r="AL84"/>
  <c r="AL82"/>
  <c r="AL80"/>
  <c r="AL91"/>
  <c r="AL89"/>
  <c r="AL58"/>
  <c r="AL60" s="1"/>
  <c r="AL46"/>
  <c r="AL53"/>
  <c r="AL92" l="1"/>
  <c r="AL76"/>
  <c r="AL83"/>
  <c r="AL75"/>
  <c r="AM42"/>
  <c r="AM26"/>
  <c r="AL77" l="1"/>
  <c r="AL95" s="1"/>
  <c r="AL97" s="1"/>
  <c r="AL119" s="1"/>
  <c r="AM28"/>
  <c r="AM107" s="1"/>
  <c r="AM65"/>
  <c r="AL117" l="1"/>
  <c r="AL118" s="1"/>
  <c r="AL120"/>
  <c r="AL121" s="1"/>
  <c r="AL140" s="1"/>
  <c r="AM35"/>
  <c r="AM36" s="1"/>
  <c r="AM30"/>
  <c r="AN31"/>
  <c r="AN32" s="1"/>
  <c r="AN18"/>
  <c r="AM63"/>
  <c r="AM48"/>
  <c r="AM47" s="1"/>
  <c r="AM50" s="1"/>
  <c r="AL143" l="1"/>
  <c r="AL144" s="1"/>
  <c r="AL141"/>
  <c r="AM39"/>
  <c r="AM105"/>
  <c r="AM106"/>
  <c r="AM104"/>
  <c r="AM38"/>
  <c r="AN19"/>
  <c r="AN25"/>
  <c r="AM51"/>
  <c r="AM45"/>
  <c r="AM5" s="1"/>
  <c r="AM22" l="1"/>
  <c r="AN20"/>
  <c r="AN21" s="1"/>
  <c r="AM4"/>
  <c r="AM74" s="1"/>
  <c r="AM103" l="1"/>
  <c r="AM101"/>
  <c r="AM113"/>
  <c r="AM102"/>
  <c r="AM100"/>
  <c r="AM87"/>
  <c r="AM78"/>
  <c r="AM61"/>
  <c r="AM56"/>
  <c r="AM55"/>
  <c r="AM7"/>
  <c r="AM52"/>
  <c r="AM44"/>
  <c r="AM57"/>
  <c r="AM41"/>
  <c r="AM23"/>
  <c r="AM24" s="1"/>
  <c r="AN66" l="1"/>
  <c r="AM54"/>
  <c r="AM99"/>
  <c r="AM98" s="1"/>
  <c r="AM84"/>
  <c r="AM80"/>
  <c r="AM82"/>
  <c r="AM89"/>
  <c r="AM91"/>
  <c r="AM58"/>
  <c r="AM46"/>
  <c r="AM53"/>
  <c r="AM92" l="1"/>
  <c r="AM76"/>
  <c r="AM83"/>
  <c r="AM75"/>
  <c r="AN42"/>
  <c r="AN26"/>
  <c r="AM60"/>
  <c r="AM77" l="1"/>
  <c r="AM95" s="1"/>
  <c r="AM97" s="1"/>
  <c r="AM119" s="1"/>
  <c r="AN28"/>
  <c r="AN107" s="1"/>
  <c r="AN65"/>
  <c r="AM117" l="1"/>
  <c r="AM118" s="1"/>
  <c r="AM120"/>
  <c r="AM121" s="1"/>
  <c r="AM140" s="1"/>
  <c r="AO31"/>
  <c r="AO32" s="1"/>
  <c r="AN35"/>
  <c r="AN36" s="1"/>
  <c r="AN30"/>
  <c r="AO18"/>
  <c r="AN63"/>
  <c r="AN48"/>
  <c r="AN47" s="1"/>
  <c r="AN106" l="1"/>
  <c r="AN104"/>
  <c r="AN105"/>
  <c r="AN39"/>
  <c r="AM143"/>
  <c r="AM144" s="1"/>
  <c r="AM141"/>
  <c r="AN38"/>
  <c r="AO19"/>
  <c r="AO25"/>
  <c r="AN51"/>
  <c r="AN45"/>
  <c r="AN5" s="1"/>
  <c r="AN50"/>
  <c r="AO20" l="1"/>
  <c r="AO21" s="1"/>
  <c r="AN22"/>
  <c r="AN4"/>
  <c r="AN74" s="1"/>
  <c r="AN113" l="1"/>
  <c r="AN102"/>
  <c r="AN100"/>
  <c r="AN87"/>
  <c r="AN103"/>
  <c r="AN101"/>
  <c r="AN78"/>
  <c r="AN61"/>
  <c r="AN56"/>
  <c r="AN55"/>
  <c r="AN7"/>
  <c r="AN52"/>
  <c r="AN44"/>
  <c r="AN57"/>
  <c r="AN41"/>
  <c r="AN23"/>
  <c r="AN24" s="1"/>
  <c r="AO66" l="1"/>
  <c r="AN54"/>
  <c r="AN99"/>
  <c r="AN98" s="1"/>
  <c r="AN84"/>
  <c r="AN82"/>
  <c r="AN80"/>
  <c r="AN91"/>
  <c r="AN89"/>
  <c r="AN58"/>
  <c r="AN60" s="1"/>
  <c r="AN46"/>
  <c r="AN53"/>
  <c r="AN92" l="1"/>
  <c r="AN76"/>
  <c r="AN83"/>
  <c r="AN75"/>
  <c r="AO42"/>
  <c r="AO26"/>
  <c r="AN77" l="1"/>
  <c r="AN95" s="1"/>
  <c r="AN97" s="1"/>
  <c r="AN119" s="1"/>
  <c r="AO28"/>
  <c r="AO107" s="1"/>
  <c r="AO65"/>
  <c r="AN117" l="1"/>
  <c r="AN118" s="1"/>
  <c r="AN120"/>
  <c r="AN121" s="1"/>
  <c r="AN140" s="1"/>
  <c r="AO35"/>
  <c r="AO36" s="1"/>
  <c r="AO30"/>
  <c r="AP31"/>
  <c r="AP32" s="1"/>
  <c r="AP18"/>
  <c r="AO63"/>
  <c r="AO48"/>
  <c r="AO47" s="1"/>
  <c r="AO50" s="1"/>
  <c r="AN143" l="1"/>
  <c r="AN144" s="1"/>
  <c r="AN141"/>
  <c r="AO105"/>
  <c r="AO106"/>
  <c r="AO104"/>
  <c r="AO39"/>
  <c r="AO38"/>
  <c r="AP19"/>
  <c r="AP25"/>
  <c r="AO51"/>
  <c r="AO45"/>
  <c r="AO5" s="1"/>
  <c r="AO22" l="1"/>
  <c r="AP20"/>
  <c r="AP21" s="1"/>
  <c r="AO4"/>
  <c r="AO74" s="1"/>
  <c r="AO103" l="1"/>
  <c r="AO101"/>
  <c r="AO113"/>
  <c r="AO102"/>
  <c r="AO100"/>
  <c r="AO87"/>
  <c r="AO78"/>
  <c r="AO61"/>
  <c r="AO56"/>
  <c r="AO55"/>
  <c r="AO7"/>
  <c r="AO52"/>
  <c r="AO44"/>
  <c r="AO57"/>
  <c r="AO41"/>
  <c r="AO23"/>
  <c r="AO24" s="1"/>
  <c r="AP66" l="1"/>
  <c r="AO54"/>
  <c r="AO99"/>
  <c r="AO98" s="1"/>
  <c r="AO84"/>
  <c r="AO80"/>
  <c r="AO82"/>
  <c r="AO89"/>
  <c r="AO91"/>
  <c r="AO58"/>
  <c r="AO60" s="1"/>
  <c r="AO46"/>
  <c r="AO53"/>
  <c r="AO92" l="1"/>
  <c r="AO76"/>
  <c r="AO83"/>
  <c r="AO75"/>
  <c r="AP42"/>
  <c r="AP26"/>
  <c r="AO77" l="1"/>
  <c r="AO95" s="1"/>
  <c r="AO97" s="1"/>
  <c r="AO119" s="1"/>
  <c r="AP28"/>
  <c r="AP107" s="1"/>
  <c r="AP65"/>
  <c r="AO117" l="1"/>
  <c r="AO118" s="1"/>
  <c r="AO120"/>
  <c r="AO121" s="1"/>
  <c r="AO140" s="1"/>
  <c r="AQ31"/>
  <c r="AQ32" s="1"/>
  <c r="AP35"/>
  <c r="AP36" s="1"/>
  <c r="AP30"/>
  <c r="AQ18"/>
  <c r="AP63"/>
  <c r="AP48"/>
  <c r="AP47" s="1"/>
  <c r="AP106" l="1"/>
  <c r="AP104"/>
  <c r="AP105"/>
  <c r="AO143"/>
  <c r="AO144" s="1"/>
  <c r="AO141"/>
  <c r="AP38"/>
  <c r="AQ19"/>
  <c r="AQ25"/>
  <c r="AP39"/>
  <c r="AP51"/>
  <c r="AP45"/>
  <c r="AP5" s="1"/>
  <c r="AP50"/>
  <c r="AQ20" l="1"/>
  <c r="AQ21" s="1"/>
  <c r="AP22"/>
  <c r="AP4"/>
  <c r="AP74" s="1"/>
  <c r="AP113" l="1"/>
  <c r="AP102"/>
  <c r="AP100"/>
  <c r="AP87"/>
  <c r="AP103"/>
  <c r="AP101"/>
  <c r="AP78"/>
  <c r="AP61"/>
  <c r="AP56"/>
  <c r="AP55"/>
  <c r="AP7"/>
  <c r="AP52"/>
  <c r="AP57"/>
  <c r="AP41"/>
  <c r="AP44"/>
  <c r="AP23"/>
  <c r="AP24" s="1"/>
  <c r="AQ66" l="1"/>
  <c r="AP54"/>
  <c r="AP99"/>
  <c r="AP84"/>
  <c r="AP82"/>
  <c r="AP80"/>
  <c r="AP91"/>
  <c r="AP89"/>
  <c r="AP98"/>
  <c r="AP53"/>
  <c r="AP58"/>
  <c r="AP60" s="1"/>
  <c r="AP46"/>
  <c r="AP92" l="1"/>
  <c r="AP83"/>
  <c r="AP75"/>
  <c r="AP76"/>
  <c r="AQ42"/>
  <c r="AQ26"/>
  <c r="AP77" l="1"/>
  <c r="AP95" s="1"/>
  <c r="AP97" s="1"/>
  <c r="AQ28"/>
  <c r="AQ107" s="1"/>
  <c r="AQ65"/>
  <c r="AP119" l="1"/>
  <c r="AP117"/>
  <c r="AP118" s="1"/>
  <c r="AQ35"/>
  <c r="AQ30"/>
  <c r="AR28"/>
  <c r="AQ63"/>
  <c r="AQ48"/>
  <c r="AQ47" s="1"/>
  <c r="AP120" l="1"/>
  <c r="AP121" s="1"/>
  <c r="AP140" s="1"/>
  <c r="AQ105"/>
  <c r="AQ106"/>
  <c r="AQ104"/>
  <c r="AQ39"/>
  <c r="AQ51"/>
  <c r="AQ36"/>
  <c r="AR35"/>
  <c r="AQ45"/>
  <c r="AQ5" s="1"/>
  <c r="AQ50"/>
  <c r="AQ38"/>
  <c r="AP143" l="1"/>
  <c r="AP144" s="1"/>
  <c r="AP141"/>
  <c r="AQ22"/>
  <c r="AQ4"/>
  <c r="AQ74" s="1"/>
  <c r="AQ103" l="1"/>
  <c r="AQ101"/>
  <c r="AQ113"/>
  <c r="AQ102"/>
  <c r="AQ100"/>
  <c r="AQ87"/>
  <c r="AQ78"/>
  <c r="AQ23"/>
  <c r="AQ24" s="1"/>
  <c r="AQ61"/>
  <c r="AQ56"/>
  <c r="AQ55"/>
  <c r="AQ7"/>
  <c r="AR4"/>
  <c r="AS4"/>
  <c r="B27"/>
  <c r="AQ52"/>
  <c r="AQ54" s="1"/>
  <c r="AQ44"/>
  <c r="AQ57"/>
  <c r="AQ41"/>
  <c r="AQ99" l="1"/>
  <c r="AQ98" s="1"/>
  <c r="AQ84"/>
  <c r="AQ80"/>
  <c r="AQ82"/>
  <c r="AQ89"/>
  <c r="AQ91"/>
  <c r="AS57"/>
  <c r="AR57"/>
  <c r="AQ58"/>
  <c r="AQ60" s="1"/>
  <c r="AQ46"/>
  <c r="AR54"/>
  <c r="AQ53"/>
  <c r="AQ83" l="1"/>
  <c r="AQ75"/>
  <c r="AQ76"/>
  <c r="AQ92"/>
  <c r="AR53"/>
  <c r="B26"/>
  <c r="AQ77" l="1"/>
  <c r="AQ95" s="1"/>
  <c r="AQ97" s="1"/>
  <c r="AQ119" l="1"/>
  <c r="AQ117"/>
  <c r="AQ118" s="1"/>
  <c r="AQ120" l="1"/>
  <c r="AQ121" s="1"/>
  <c r="AR149"/>
  <c r="AQ140" l="1"/>
  <c r="AR108"/>
  <c r="AR136"/>
  <c r="AR116"/>
  <c r="AR131"/>
  <c r="AR92"/>
  <c r="AR106"/>
  <c r="AR135"/>
  <c r="AR114"/>
  <c r="AR128"/>
  <c r="AR89"/>
  <c r="AR104"/>
  <c r="AR134"/>
  <c r="AR112"/>
  <c r="AR126"/>
  <c r="AR84"/>
  <c r="AR102"/>
  <c r="AR133"/>
  <c r="AR109"/>
  <c r="AR124"/>
  <c r="AR82"/>
  <c r="AR100"/>
  <c r="AR132"/>
  <c r="AR107"/>
  <c r="AR120"/>
  <c r="AR78"/>
  <c r="AR98"/>
  <c r="AR130"/>
  <c r="AR105"/>
  <c r="AR118"/>
  <c r="AR76"/>
  <c r="AR95"/>
  <c r="AR127"/>
  <c r="AR103"/>
  <c r="AR117"/>
  <c r="AR75"/>
  <c r="AR93"/>
  <c r="AR125"/>
  <c r="AR101"/>
  <c r="AR115"/>
  <c r="AR80"/>
  <c r="AR91"/>
  <c r="AR123"/>
  <c r="AR99"/>
  <c r="AR113"/>
  <c r="AR77"/>
  <c r="AR87"/>
  <c r="AR121"/>
  <c r="AR97"/>
  <c r="AR111"/>
  <c r="AR74"/>
  <c r="AR83"/>
  <c r="AR119"/>
  <c r="AR94"/>
  <c r="AQ143" l="1"/>
  <c r="AR146"/>
  <c r="AQ141"/>
  <c r="AR143" l="1"/>
  <c r="AR144" s="1"/>
  <c r="AQ144"/>
  <c r="AR145" l="1"/>
  <c r="AR147"/>
  <c r="F154"/>
  <c r="AR148" l="1"/>
  <c r="S194"/>
  <c r="F160"/>
  <c r="F162" s="1"/>
  <c r="F157"/>
  <c r="F158" s="1"/>
  <c r="F159" l="1"/>
  <c r="G158"/>
  <c r="F161" l="1"/>
  <c r="F163" s="1"/>
  <c r="F164"/>
  <c r="H158"/>
  <c r="I158" l="1"/>
  <c r="G160"/>
  <c r="G159" l="1"/>
  <c r="G162"/>
  <c r="J158"/>
  <c r="K158" l="1"/>
  <c r="G164"/>
  <c r="G161"/>
  <c r="G163" l="1"/>
  <c r="H160"/>
  <c r="H159" l="1"/>
  <c r="H162"/>
  <c r="H161" l="1"/>
  <c r="H164"/>
  <c r="H163" l="1"/>
  <c r="I160"/>
  <c r="I159" l="1"/>
  <c r="I162"/>
  <c r="I161" l="1"/>
  <c r="I164"/>
  <c r="I163" l="1"/>
  <c r="J160"/>
  <c r="J159" l="1"/>
  <c r="J162"/>
  <c r="J161" l="1"/>
  <c r="J164"/>
  <c r="J163" l="1"/>
  <c r="K160"/>
  <c r="K159" l="1"/>
  <c r="K162"/>
  <c r="K161" l="1"/>
  <c r="K163" s="1"/>
  <c r="K164"/>
  <c r="L160" l="1"/>
  <c r="L159" s="1"/>
  <c r="L164" s="1"/>
  <c r="M160" l="1"/>
  <c r="M159" s="1"/>
  <c r="M164" s="1"/>
  <c r="N160" l="1"/>
  <c r="N159" s="1"/>
  <c r="N164" s="1"/>
  <c r="O160" l="1"/>
  <c r="O159" s="1"/>
  <c r="O164" s="1"/>
</calcChain>
</file>

<file path=xl/sharedStrings.xml><?xml version="1.0" encoding="utf-8"?>
<sst xmlns="http://schemas.openxmlformats.org/spreadsheetml/2006/main" count="270" uniqueCount="261">
  <si>
    <t>Значения</t>
  </si>
  <si>
    <t>ПЛАСТ</t>
  </si>
  <si>
    <t>Запасы в расчет млн.т</t>
  </si>
  <si>
    <t>1. ДOБ.HEФTИ,BCEГO,T</t>
  </si>
  <si>
    <t>Темп бурения скв./год</t>
  </si>
  <si>
    <t>2. B T.Ч.ИЗ:ПEPEX.CKB.</t>
  </si>
  <si>
    <t>Фонд для бурения</t>
  </si>
  <si>
    <t>3.         HOBЫX CKB.</t>
  </si>
  <si>
    <t>Год ввода в разработку</t>
  </si>
  <si>
    <t>4.         MEX.СКВ.</t>
  </si>
  <si>
    <t>5. BBOД HOBЫX ДОБЫВАЮЩИХ CKB,BCEГO</t>
  </si>
  <si>
    <t>Глубина новой</t>
  </si>
  <si>
    <t>6. B T.Ч. : ИЗ ЭKCПЛ.БУP.</t>
  </si>
  <si>
    <t>Расчетный год</t>
  </si>
  <si>
    <t>7.          ИЗ PAЗB.БУP.</t>
  </si>
  <si>
    <t>Коэффициент использования</t>
  </si>
  <si>
    <t>8.          ПЕРЕВОДОМ С ДР.ОБЪЕКТОВ.</t>
  </si>
  <si>
    <t>9. СРЕДНЕС.ДEБИT HEФTИ HOB.CKB.</t>
  </si>
  <si>
    <t>Обводненность новых  скважин</t>
  </si>
  <si>
    <t>10.CP.Ч.ДHEЙ PAБ.HOB.CKB</t>
  </si>
  <si>
    <t>Текущая компенсация</t>
  </si>
  <si>
    <t>11.CPEД.ГЛУБ.HOB.CKB.,M</t>
  </si>
  <si>
    <t>12.ЭKCП.БУP.,BCEГO,TЫC.M</t>
  </si>
  <si>
    <t>Коэффиц. выбытия в консер. ликвидацию</t>
  </si>
  <si>
    <t>13.B T.Ч.ДOБЫBAЮЩИX CKB.</t>
  </si>
  <si>
    <t>Доля нагнетательных в эксплуатационном бур.</t>
  </si>
  <si>
    <t>14.B T.Ч.НАГНЕТАТЕЛЬНЫХ CKB.</t>
  </si>
  <si>
    <t>15.РАСЧЕТ.ВРЕМЯ РАБОТЫ ПЕРЕШ.СКВ.</t>
  </si>
  <si>
    <t>Коэффициент изм. дебита по жидкости</t>
  </si>
  <si>
    <t>16.ДOБ.HЕФТИ ИЗ HOB.C.ПPEД.Г</t>
  </si>
  <si>
    <t>Плотность нефти</t>
  </si>
  <si>
    <t>17.ДОБЫЧА НЕФТИ ИЗ ПЕР.C.ПPЕД.Г</t>
  </si>
  <si>
    <t>Объемный коэффициэнт</t>
  </si>
  <si>
    <t>18.СУММАРНАЯ.ДOБ.H.ИЗ ПEP.C.ДAH.Г.</t>
  </si>
  <si>
    <t>19.ОЖИД.ДOБ.H.ИЗ ПEP.СКВ.ПРЕД.Г.</t>
  </si>
  <si>
    <t>20.ПAДEHИE ДOБ.H.,TЫC.T.</t>
  </si>
  <si>
    <t>Газовый фактор м3/м3</t>
  </si>
  <si>
    <t>21.ПPOЦEHT ПAДEHИЯ ДOБ.H</t>
  </si>
  <si>
    <t>Утвержденный КИН</t>
  </si>
  <si>
    <t>22.MOЩHOCTЬ HOB.C.,MЛH.T</t>
  </si>
  <si>
    <t>Расчетный КИН</t>
  </si>
  <si>
    <t>23.BЫБЫTИE ДOБ.C.,BCEГO</t>
  </si>
  <si>
    <t>24.B TOM Ч. ПOД ЗAKAЧKУ</t>
  </si>
  <si>
    <t>25.ФOHД ДOБ.C.HA KOHEЦ Г</t>
  </si>
  <si>
    <t>26.B TOM Ч.HAГH.B OTPAБ.</t>
  </si>
  <si>
    <t>27.ДEЙCT.Ф.ДOБ.C.HA K.Г.</t>
  </si>
  <si>
    <t>28.ПEP.CKB.HA MEX.ДOБ.</t>
  </si>
  <si>
    <t>29.ФOHД MEX.C.HA KOH.Г.</t>
  </si>
  <si>
    <t>30.BBOД HAГHET.CKB.,ШT.</t>
  </si>
  <si>
    <t>31.ВЫБЫТИЕ НАГН.СКВ.</t>
  </si>
  <si>
    <t>32.ФOHД HAГH.C.HA KOH.Г.</t>
  </si>
  <si>
    <t>33.ДЕЙСТВУЮЩИЙ ФОНД НАГ.СКВ.</t>
  </si>
  <si>
    <t>34.ФОНД. ВВЕД. РЕЗЕРВ. СКВ.НА К.Г.</t>
  </si>
  <si>
    <t>35.CP.ДEБИT ДЕЙСТ. СКВ. ПО ЖИДK.,T/CУT.</t>
  </si>
  <si>
    <t>36.CP.ДEБИT ПЕРЕХ. СКВ. ПО ЖИДK.,T/CУT.</t>
  </si>
  <si>
    <t>37.CP.ДEБИT НОВОЙ. СКВ. ПО ЖИДK.,T/CУT.</t>
  </si>
  <si>
    <t>38.СР.ОБВ.ПРОД.ДЕЙСТ.ФОНДА.СКВ.%</t>
  </si>
  <si>
    <t>39.СР.ОБВ.ПРОД.ПЕРЕХ.СКВ.%</t>
  </si>
  <si>
    <t>40.СР.ОБВ.ПРОД.НОВЫХ.СКВ.%</t>
  </si>
  <si>
    <t>41.CP.ДEБИT ДЕЙСТ. СКВ. ПО  HEФTИ,T/CУT.</t>
  </si>
  <si>
    <t>42.CP.ДEБИT ПЕРЕХ. СКВ. ПО  HEФTИ,T/CУT.</t>
  </si>
  <si>
    <t>43.СР.ПРИЕМ.НАГН.СКВ.М3/СУТ.</t>
  </si>
  <si>
    <t>44.ДOБ.ЖИДK.BCEГO,TЫC.T</t>
  </si>
  <si>
    <t>45.    TO ЖE ИЗ ПEPEШ.CKB.ТЫС.Т</t>
  </si>
  <si>
    <t>46.    TO ЖE ИЗ HOBЫX CKB.ТЫС.Т</t>
  </si>
  <si>
    <t>47.    ТО ЖЕ MEX.CПOC.ТЫС.Т</t>
  </si>
  <si>
    <t>48.ДОБ.ЖИДК.С НАЧ.РАЗР.ТЫС.Т.</t>
  </si>
  <si>
    <t>49.ДOБ.HEФ.C HAЧ.PAЗP.ТЫС.Т</t>
  </si>
  <si>
    <t>50.КОЭФФ. НЕФТЕИЗВЛЕЧЕНИЯ Д.ЕД.</t>
  </si>
  <si>
    <t>51.ОТБОР ОТ УТВ.ИЗBЛ.ЗAПАСОВ %</t>
  </si>
  <si>
    <t>52.TEMП OTБ.HAЧ.УТВ.ИЗB.ЗAПАСОВ %</t>
  </si>
  <si>
    <t>53.TEMП OTБ.ТЕК.УТВ.ИЗB.ЗAПАСОВ %</t>
  </si>
  <si>
    <t>54.ЗAKAЧKA РАБ.РЕАГЕНТА,ТЫС.M3</t>
  </si>
  <si>
    <t>55.ЗАКАЧКА . С НАЧ. РАЗРАБ. ТЫС.М3.</t>
  </si>
  <si>
    <t>56.КОМП.ТЕКУЩАЯ %</t>
  </si>
  <si>
    <t>57.КОМП.НАКОПЛЕННАЯ%</t>
  </si>
  <si>
    <t>Добыча газа тыс. м3</t>
  </si>
  <si>
    <t>Скв/дни всего</t>
  </si>
  <si>
    <t>Скв/дни новых</t>
  </si>
  <si>
    <t>Скв/дни перех</t>
  </si>
  <si>
    <t>Текущие запасы С1 тыс.т</t>
  </si>
  <si>
    <t>Показатели</t>
  </si>
  <si>
    <t>Цена реализации:</t>
  </si>
  <si>
    <t>на нефть на внутреннем рынке, руб./т</t>
  </si>
  <si>
    <t>Добыча товарной нефти всего тыс.т</t>
  </si>
  <si>
    <t>Валовая выручка всего</t>
  </si>
  <si>
    <r>
      <t>на попутный газ, руб./тыс.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</si>
  <si>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Транспортные расходы всего</t>
  </si>
  <si>
    <r>
      <t>на природный газ, руб./тыс.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</si>
  <si>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 xml:space="preserve">Выручка всего без трансп. </t>
  </si>
  <si>
    <t>на конденсат, руб./т</t>
  </si>
  <si>
    <t>Нефть на экспорт тыс.т</t>
  </si>
  <si>
    <t>другие показатели</t>
  </si>
  <si>
    <t xml:space="preserve">Цена на экспорт </t>
  </si>
  <si>
    <t>Налоги и платежи:</t>
  </si>
  <si>
    <t>Валовая выручка на экспорт</t>
  </si>
  <si>
    <t>НДС, %</t>
  </si>
  <si>
    <t>Транспортный тариф экспорт,           $/т</t>
  </si>
  <si>
    <t>НДПИ, руб./т</t>
  </si>
  <si>
    <t>Транспортные расходы  экспорт       $тыс.</t>
  </si>
  <si>
    <t>На имущество, %</t>
  </si>
  <si>
    <t>Выручка эксп.без транспорта - net back</t>
  </si>
  <si>
    <t>На прибыль, %</t>
  </si>
  <si>
    <t xml:space="preserve">Эксп. пошлина на нефть </t>
  </si>
  <si>
    <t>Единый социальный налог, %</t>
  </si>
  <si>
    <t>Ставка экспортной пошлины на нефть</t>
  </si>
  <si>
    <t>Cтрахование от несчастных случаев , %</t>
  </si>
  <si>
    <t xml:space="preserve">Цена Urals для эксп.пошлины и НДПИ </t>
  </si>
  <si>
    <t>Нефть на внутренний рынок тыс.т</t>
  </si>
  <si>
    <t>Ресурсные платежи, руб.</t>
  </si>
  <si>
    <t>Цена на внутр. рынок</t>
  </si>
  <si>
    <t>Транспортные расходы - внешний рынок, руб/т</t>
  </si>
  <si>
    <t xml:space="preserve">Валовая выручка </t>
  </si>
  <si>
    <t>Экспортная таможенная пошлина, руб./т</t>
  </si>
  <si>
    <t>Транспортный тариф</t>
  </si>
  <si>
    <t xml:space="preserve">Прочие налоги, используемые при оценке </t>
  </si>
  <si>
    <t xml:space="preserve">Транспортные расходы  </t>
  </si>
  <si>
    <t>Капитальные вложения 1984</t>
  </si>
  <si>
    <t>- Бурение разведочное, руб/м</t>
  </si>
  <si>
    <t>Добыча товарного газа всего тыс.м3</t>
  </si>
  <si>
    <t>- Бурение эксплуатационное, руб/м</t>
  </si>
  <si>
    <t>Выручка от газа</t>
  </si>
  <si>
    <t>- Оборудование не вх. в смету строек , руб/скв</t>
  </si>
  <si>
    <t>Выручка от нефти и газа</t>
  </si>
  <si>
    <t>- Обустройство  руб/скв</t>
  </si>
  <si>
    <t>себ 1т</t>
  </si>
  <si>
    <t>Сбор и транспорт р/скв</t>
  </si>
  <si>
    <t xml:space="preserve">Выручка всего без эксп. пошл. и трансп </t>
  </si>
  <si>
    <t>Подготовка нефти и газа  руб/скв</t>
  </si>
  <si>
    <t>СЕБЕСТОИМОСТЬ                                   $тыс</t>
  </si>
  <si>
    <t>ППД ,руб/скв</t>
  </si>
  <si>
    <t>Электроснабжение ,руб/скв</t>
  </si>
  <si>
    <t>Вспомогательные материалы  руб</t>
  </si>
  <si>
    <t>Автоматизация  ,руб/скв</t>
  </si>
  <si>
    <t>Топливо  руб</t>
  </si>
  <si>
    <t>Энергетические затраты    руб</t>
  </si>
  <si>
    <t>Промысловые дороги  , руб/скв</t>
  </si>
  <si>
    <t>Заработная плата, основная и доп.  руб</t>
  </si>
  <si>
    <t>Прочие   , руб/скв</t>
  </si>
  <si>
    <t>Капитальный ремонт     руб</t>
  </si>
  <si>
    <t>Непроиозводственное строительство руб/скв</t>
  </si>
  <si>
    <t xml:space="preserve">Эксплуатационные затраты </t>
  </si>
  <si>
    <t>Вспомогательные материалы  руб/т</t>
  </si>
  <si>
    <t>ЕСН и страхование</t>
  </si>
  <si>
    <t>Топливо  руб/т</t>
  </si>
  <si>
    <t>Прочие налоги     руб</t>
  </si>
  <si>
    <t>Энергетические затраты    руб/т</t>
  </si>
  <si>
    <t>ВНЕРЕАЛИЗАЦИОННЫЕ</t>
  </si>
  <si>
    <t>Проценты за кредит</t>
  </si>
  <si>
    <t>Имуще-ные платежи (аренд. лиз.)</t>
  </si>
  <si>
    <t>Коммерческие расходы</t>
  </si>
  <si>
    <t>Дополнительные данные</t>
  </si>
  <si>
    <t>Аммортизация</t>
  </si>
  <si>
    <t>Курс доллара США, руб./$</t>
  </si>
  <si>
    <t>Налог на имущество</t>
  </si>
  <si>
    <t>Норма амортизации, %</t>
  </si>
  <si>
    <t>Налог на добавленную стоимость (НДС)</t>
  </si>
  <si>
    <t>Ставка дисконтирования, %</t>
  </si>
  <si>
    <t>EBIT</t>
  </si>
  <si>
    <t>Инфляция</t>
  </si>
  <si>
    <t>EBITDA</t>
  </si>
  <si>
    <t>Доля в проекте</t>
  </si>
  <si>
    <t>Балансовая прибыль</t>
  </si>
  <si>
    <t>Поставка нефти на экспорт</t>
  </si>
  <si>
    <t xml:space="preserve">Налог на прибыль                                    </t>
  </si>
  <si>
    <t>Поставка нефти на Внутренний рынок</t>
  </si>
  <si>
    <t xml:space="preserve">Чистая прибыль                                       </t>
  </si>
  <si>
    <t>Индекс дефлятор</t>
  </si>
  <si>
    <t>капвлож. нак.итогом</t>
  </si>
  <si>
    <t>Ставка кредита</t>
  </si>
  <si>
    <t xml:space="preserve">амортизация нак. итогом  </t>
  </si>
  <si>
    <t>Срок кредита</t>
  </si>
  <si>
    <t>CAPEX с инфляцией и НДС</t>
  </si>
  <si>
    <t>- Бурение эксплуатационное, руб</t>
  </si>
  <si>
    <t>Оборудование не вх. в смету строек ,  руб</t>
  </si>
  <si>
    <t>Обустройство  руб</t>
  </si>
  <si>
    <t>Сбор и транспорт нефти и газа                     руб</t>
  </si>
  <si>
    <t>Подготовка нефти и газа                      руб</t>
  </si>
  <si>
    <t>Электроснабжение , руб</t>
  </si>
  <si>
    <t>Автоматизация  , руб</t>
  </si>
  <si>
    <t>Материально техническое снабжение (Базы..)  руб</t>
  </si>
  <si>
    <t>Промысловые дороги  , руб</t>
  </si>
  <si>
    <t>Прочие   , руб</t>
  </si>
  <si>
    <t>Непроиозводственное строительство руб</t>
  </si>
  <si>
    <t>ГРР всего</t>
  </si>
  <si>
    <t>- Бурение разведочное, руб</t>
  </si>
  <si>
    <t>- Сейсмика, руб</t>
  </si>
  <si>
    <t xml:space="preserve">Денежный поток    (общий )                       </t>
  </si>
  <si>
    <t xml:space="preserve">Денежный поток    (общий )   накопленный                   </t>
  </si>
  <si>
    <t xml:space="preserve">Денежный поток  ( с учетом доли )             </t>
  </si>
  <si>
    <t xml:space="preserve">Дисконтированный денежный поток            </t>
  </si>
  <si>
    <t xml:space="preserve">Диск. денежный поток накопл. итогом                 </t>
  </si>
  <si>
    <t xml:space="preserve">NPV                                                        </t>
  </si>
  <si>
    <t>IRR (%)</t>
  </si>
  <si>
    <t>DPP (лет)</t>
  </si>
  <si>
    <t>PI</t>
  </si>
  <si>
    <t>Срок разработки (лет)</t>
  </si>
  <si>
    <t>K-Сумма кредита</t>
  </si>
  <si>
    <t>p-Процент в годовом исчислении</t>
  </si>
  <si>
    <t>N-Количество периодов начисления процентов</t>
  </si>
  <si>
    <t>Sn-Сумма гашения за очередной период</t>
  </si>
  <si>
    <t>n</t>
  </si>
  <si>
    <t>Гашение долга S-Сумма долга выплаченная (погашенная)</t>
  </si>
  <si>
    <t>Проценты Sp-Сумма процентов общая</t>
  </si>
  <si>
    <t>Сумма платежа St-Выплаченная сумма общая (S + Sp)</t>
  </si>
  <si>
    <t>Остаток долга R-Остаток основного долга</t>
  </si>
  <si>
    <t>Налог на нужды общеобраз-х учреждений, %</t>
  </si>
  <si>
    <t>Материально тех-е снабж/ (Базы…)  ,руб/скв</t>
  </si>
  <si>
    <t>Коэффициент  падения</t>
  </si>
  <si>
    <t>Площадь нефтеносности (м2)</t>
  </si>
  <si>
    <t>Добыча за срок разработки</t>
  </si>
  <si>
    <t xml:space="preserve">Ввод из бездействия  и консервации  </t>
  </si>
  <si>
    <t>НДПИ</t>
  </si>
  <si>
    <t xml:space="preserve">Операционные затраты </t>
  </si>
  <si>
    <t>Дебит новой  т/сут</t>
  </si>
  <si>
    <t>Сетка</t>
  </si>
  <si>
    <t>Геологические запасы</t>
  </si>
  <si>
    <t>всего</t>
  </si>
  <si>
    <t>Расчет экономических показателей</t>
  </si>
  <si>
    <t>NPV</t>
  </si>
  <si>
    <t>запасы</t>
  </si>
  <si>
    <t>Кол.</t>
  </si>
  <si>
    <t>ЗАПАСЫ млн.т</t>
  </si>
  <si>
    <t>МИН</t>
  </si>
  <si>
    <t>СРЕД</t>
  </si>
  <si>
    <t>МАК</t>
  </si>
  <si>
    <t>ОТКЛОН</t>
  </si>
  <si>
    <t>N</t>
  </si>
  <si>
    <t>h</t>
  </si>
  <si>
    <r>
      <rPr>
        <sz val="12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>ЗАПАСЫ</t>
    </r>
  </si>
  <si>
    <t>Гашение долга Sn  (основн. Долга)</t>
  </si>
  <si>
    <t>Spn-Сумма  процентов  за очередной период</t>
  </si>
  <si>
    <t>Сумма платежа SumPay  (основного долга и процентов)</t>
  </si>
  <si>
    <t>ГРР всего                                    руб</t>
  </si>
  <si>
    <t>- Бурение разведочное объем     скв.</t>
  </si>
  <si>
    <t>- Бурение разведочное                руб</t>
  </si>
  <si>
    <t>- Сейсмика 2Д  объем                км</t>
  </si>
  <si>
    <t>- Сейсмика 2Д                            руб</t>
  </si>
  <si>
    <t>- Сейсмика 3Д  объем                км</t>
  </si>
  <si>
    <t>- Сейсмика 3Д                            руб</t>
  </si>
  <si>
    <t>Стоимость 1км сейсики 2Д                            руб</t>
  </si>
  <si>
    <t>Стоимость 1км сейсики 3Д                           руб</t>
  </si>
  <si>
    <t>BRENT   долларов/баррель</t>
  </si>
  <si>
    <t>на нефть на внешнем рынке,   руб/т</t>
  </si>
  <si>
    <t>- Сейсмика всего                         руб</t>
  </si>
  <si>
    <r>
      <t xml:space="preserve">Выручка без транспорта - </t>
    </r>
    <r>
      <rPr>
        <b/>
        <sz val="10"/>
        <color theme="1"/>
        <rFont val="Times New Roman"/>
        <family val="1"/>
        <charset val="204"/>
      </rPr>
      <t>net back</t>
    </r>
  </si>
  <si>
    <t>Заработная плата, основная и доп-я   руб/скв</t>
  </si>
  <si>
    <t>Капитальный ремонт     руб/скв</t>
  </si>
  <si>
    <t>МУН (+прочие условно-переменные…...)    руб/т</t>
  </si>
  <si>
    <t>МУН (+прочие условно-переменные…..)    руб</t>
  </si>
  <si>
    <t>Прочие  (условно-постоянные)  затраты   руб/скв</t>
  </si>
  <si>
    <t>показатели</t>
  </si>
  <si>
    <t>Обоснование добычи нефти и объема буровых работ</t>
  </si>
  <si>
    <t>Исходные данные для технологических расчетов</t>
  </si>
  <si>
    <t xml:space="preserve">                      Исходные данные</t>
  </si>
  <si>
    <t>коэффициент</t>
  </si>
  <si>
    <t>долларов/тонну</t>
  </si>
  <si>
    <t>курс доллара</t>
  </si>
  <si>
    <t>руб/тонну</t>
  </si>
  <si>
    <t>частота</t>
  </si>
  <si>
    <t>частота%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</si>
</sst>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0.000"/>
    <numFmt numFmtId="168" formatCode="#,##0.000"/>
    <numFmt numFmtId="169" formatCode="[$$-C09]#,##0.000"/>
    <numFmt numFmtId="170" formatCode="#,##0.0000"/>
    <numFmt numFmtId="171" formatCode="0.00000"/>
    <numFmt numFmtId="172" formatCode="##0"/>
    <numFmt numFmtId="173" formatCode="_-* #,##0_р_._-;\-* #,##0_р_._-;_-* &quot;-&quot;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#,##0.00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Verdana"/>
      <family val="2"/>
    </font>
    <font>
      <i/>
      <sz val="14"/>
      <name val="Arial"/>
      <family val="2"/>
      <charset val="204"/>
    </font>
    <font>
      <u/>
      <sz val="8.25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4" fillId="0" borderId="0" xfId="0" applyFont="1" applyFill="1" applyBorder="1"/>
    <xf numFmtId="164" fontId="4" fillId="0" borderId="0" xfId="0" applyNumberFormat="1" applyFont="1" applyFill="1" applyBorder="1" applyProtection="1"/>
    <xf numFmtId="0" fontId="4" fillId="0" borderId="0" xfId="0" applyFont="1" applyFill="1"/>
    <xf numFmtId="3" fontId="6" fillId="0" borderId="0" xfId="0" applyNumberFormat="1" applyFont="1" applyFill="1" applyBorder="1" applyProtection="1"/>
    <xf numFmtId="3" fontId="10" fillId="3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/>
    <xf numFmtId="165" fontId="10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1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vertical="top" wrapText="1"/>
    </xf>
    <xf numFmtId="0" fontId="4" fillId="0" borderId="6" xfId="0" applyFont="1" applyFill="1" applyBorder="1"/>
    <xf numFmtId="3" fontId="8" fillId="0" borderId="6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164" fontId="3" fillId="2" borderId="5" xfId="0" applyNumberFormat="1" applyFont="1" applyFill="1" applyBorder="1" applyAlignment="1">
      <alignment horizontal="right" vertical="top" wrapText="1"/>
    </xf>
    <xf numFmtId="2" fontId="9" fillId="2" borderId="2" xfId="0" applyNumberFormat="1" applyFont="1" applyFill="1" applyBorder="1" applyProtection="1">
      <protection hidden="1"/>
    </xf>
    <xf numFmtId="165" fontId="9" fillId="2" borderId="5" xfId="0" applyNumberFormat="1" applyFont="1" applyFill="1" applyBorder="1" applyProtection="1">
      <protection hidden="1"/>
    </xf>
    <xf numFmtId="1" fontId="9" fillId="2" borderId="8" xfId="0" applyNumberFormat="1" applyFont="1" applyFill="1" applyBorder="1" applyAlignment="1" applyProtection="1">
      <alignment vertical="top" wrapText="1"/>
      <protection hidden="1"/>
    </xf>
    <xf numFmtId="3" fontId="8" fillId="2" borderId="9" xfId="0" applyNumberFormat="1" applyFont="1" applyFill="1" applyBorder="1" applyProtection="1">
      <protection hidden="1"/>
    </xf>
    <xf numFmtId="1" fontId="8" fillId="2" borderId="5" xfId="2" applyNumberFormat="1" applyFont="1" applyFill="1" applyBorder="1" applyProtection="1">
      <protection hidden="1"/>
    </xf>
    <xf numFmtId="1" fontId="8" fillId="2" borderId="6" xfId="2" applyNumberFormat="1" applyFont="1" applyFill="1" applyBorder="1" applyProtection="1">
      <protection hidden="1"/>
    </xf>
    <xf numFmtId="168" fontId="8" fillId="2" borderId="5" xfId="0" applyNumberFormat="1" applyFont="1" applyFill="1" applyBorder="1" applyProtection="1">
      <protection hidden="1"/>
    </xf>
    <xf numFmtId="168" fontId="8" fillId="2" borderId="6" xfId="0" applyNumberFormat="1" applyFont="1" applyFill="1" applyBorder="1" applyProtection="1">
      <protection hidden="1"/>
    </xf>
    <xf numFmtId="3" fontId="8" fillId="2" borderId="5" xfId="0" applyNumberFormat="1" applyFont="1" applyFill="1" applyBorder="1" applyProtection="1">
      <protection hidden="1"/>
    </xf>
    <xf numFmtId="3" fontId="8" fillId="2" borderId="6" xfId="0" applyNumberFormat="1" applyFont="1" applyFill="1" applyBorder="1" applyProtection="1">
      <protection hidden="1"/>
    </xf>
    <xf numFmtId="166" fontId="8" fillId="2" borderId="5" xfId="0" applyNumberFormat="1" applyFont="1" applyFill="1" applyBorder="1" applyProtection="1">
      <protection hidden="1"/>
    </xf>
    <xf numFmtId="166" fontId="8" fillId="2" borderId="6" xfId="0" applyNumberFormat="1" applyFont="1" applyFill="1" applyBorder="1" applyProtection="1">
      <protection hidden="1"/>
    </xf>
    <xf numFmtId="166" fontId="8" fillId="2" borderId="5" xfId="0" applyNumberFormat="1" applyFont="1" applyFill="1" applyBorder="1" applyAlignment="1" applyProtection="1">
      <alignment horizontal="right"/>
      <protection hidden="1"/>
    </xf>
    <xf numFmtId="166" fontId="8" fillId="2" borderId="6" xfId="0" applyNumberFormat="1" applyFont="1" applyFill="1" applyBorder="1" applyAlignment="1" applyProtection="1">
      <alignment horizontal="right"/>
      <protection hidden="1"/>
    </xf>
    <xf numFmtId="3" fontId="7" fillId="2" borderId="5" xfId="0" applyNumberFormat="1" applyFont="1" applyFill="1" applyBorder="1" applyProtection="1">
      <protection hidden="1"/>
    </xf>
    <xf numFmtId="3" fontId="7" fillId="2" borderId="6" xfId="0" applyNumberFormat="1" applyFont="1" applyFill="1" applyBorder="1" applyProtection="1">
      <protection hidden="1"/>
    </xf>
    <xf numFmtId="166" fontId="7" fillId="2" borderId="5" xfId="2" applyNumberFormat="1" applyFont="1" applyFill="1" applyBorder="1" applyProtection="1">
      <protection hidden="1"/>
    </xf>
    <xf numFmtId="166" fontId="7" fillId="2" borderId="6" xfId="2" applyNumberFormat="1" applyFont="1" applyFill="1" applyBorder="1" applyProtection="1">
      <protection hidden="1"/>
    </xf>
    <xf numFmtId="2" fontId="7" fillId="2" borderId="5" xfId="0" applyNumberFormat="1" applyFont="1" applyFill="1" applyBorder="1" applyProtection="1">
      <protection hidden="1"/>
    </xf>
    <xf numFmtId="2" fontId="7" fillId="2" borderId="6" xfId="0" applyNumberFormat="1" applyFont="1" applyFill="1" applyBorder="1" applyProtection="1">
      <protection hidden="1"/>
    </xf>
    <xf numFmtId="164" fontId="7" fillId="2" borderId="5" xfId="0" applyNumberFormat="1" applyFont="1" applyFill="1" applyBorder="1" applyProtection="1">
      <protection hidden="1"/>
    </xf>
    <xf numFmtId="164" fontId="7" fillId="2" borderId="6" xfId="0" applyNumberFormat="1" applyFont="1" applyFill="1" applyBorder="1" applyProtection="1">
      <protection hidden="1"/>
    </xf>
    <xf numFmtId="1" fontId="7" fillId="2" borderId="5" xfId="0" applyNumberFormat="1" applyFont="1" applyFill="1" applyBorder="1" applyProtection="1">
      <protection hidden="1"/>
    </xf>
    <xf numFmtId="1" fontId="7" fillId="2" borderId="6" xfId="0" applyNumberFormat="1" applyFont="1" applyFill="1" applyBorder="1" applyProtection="1">
      <protection hidden="1"/>
    </xf>
    <xf numFmtId="164" fontId="8" fillId="2" borderId="2" xfId="0" applyNumberFormat="1" applyFont="1" applyFill="1" applyBorder="1" applyProtection="1">
      <protection hidden="1"/>
    </xf>
    <xf numFmtId="164" fontId="8" fillId="2" borderId="3" xfId="0" applyNumberFormat="1" applyFont="1" applyFill="1" applyBorder="1" applyProtection="1">
      <protection hidden="1"/>
    </xf>
    <xf numFmtId="0" fontId="2" fillId="0" borderId="5" xfId="0" applyFont="1" applyFill="1" applyBorder="1" applyAlignment="1">
      <alignment horizontal="left" vertical="top" wrapText="1"/>
    </xf>
    <xf numFmtId="3" fontId="0" fillId="0" borderId="0" xfId="0" applyNumberFormat="1"/>
    <xf numFmtId="2" fontId="0" fillId="0" borderId="0" xfId="0" applyNumberFormat="1"/>
    <xf numFmtId="0" fontId="14" fillId="0" borderId="6" xfId="0" applyFont="1" applyFill="1" applyBorder="1"/>
    <xf numFmtId="0" fontId="3" fillId="2" borderId="6" xfId="0" applyFont="1" applyFill="1" applyBorder="1" applyAlignment="1">
      <alignment vertical="top" wrapText="1"/>
    </xf>
    <xf numFmtId="0" fontId="0" fillId="0" borderId="0" xfId="0" applyBorder="1"/>
    <xf numFmtId="0" fontId="4" fillId="0" borderId="5" xfId="0" applyFont="1" applyFill="1" applyBorder="1"/>
    <xf numFmtId="0" fontId="4" fillId="0" borderId="9" xfId="0" applyFont="1" applyFill="1" applyBorder="1"/>
    <xf numFmtId="3" fontId="8" fillId="0" borderId="9" xfId="0" applyNumberFormat="1" applyFont="1" applyFill="1" applyBorder="1" applyAlignment="1">
      <alignment vertical="center"/>
    </xf>
    <xf numFmtId="0" fontId="4" fillId="0" borderId="8" xfId="0" applyFont="1" applyFill="1" applyBorder="1"/>
    <xf numFmtId="3" fontId="14" fillId="0" borderId="6" xfId="0" applyNumberFormat="1" applyFont="1" applyFill="1" applyBorder="1"/>
    <xf numFmtId="0" fontId="4" fillId="4" borderId="3" xfId="0" applyFont="1" applyFill="1" applyBorder="1" applyAlignment="1">
      <alignment horizontal="center"/>
    </xf>
    <xf numFmtId="3" fontId="8" fillId="2" borderId="6" xfId="0" applyNumberFormat="1" applyFont="1" applyFill="1" applyBorder="1" applyProtection="1"/>
    <xf numFmtId="0" fontId="26" fillId="0" borderId="1" xfId="4" applyFont="1" applyBorder="1" applyAlignment="1" applyProtection="1"/>
    <xf numFmtId="0" fontId="8" fillId="0" borderId="2" xfId="0" applyFont="1" applyFill="1" applyBorder="1"/>
    <xf numFmtId="1" fontId="4" fillId="0" borderId="6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2" xfId="0" applyBorder="1"/>
    <xf numFmtId="3" fontId="8" fillId="2" borderId="6" xfId="0" applyNumberFormat="1" applyFont="1" applyFill="1" applyBorder="1" applyAlignment="1" applyProtection="1">
      <alignment horizontal="right" vertical="center"/>
    </xf>
    <xf numFmtId="169" fontId="8" fillId="2" borderId="6" xfId="0" applyNumberFormat="1" applyFont="1" applyFill="1" applyBorder="1" applyAlignment="1" applyProtection="1">
      <alignment horizontal="right" vertical="center"/>
    </xf>
    <xf numFmtId="166" fontId="8" fillId="2" borderId="6" xfId="0" applyNumberFormat="1" applyFont="1" applyFill="1" applyBorder="1" applyAlignment="1" applyProtection="1">
      <alignment horizontal="right" vertical="center"/>
    </xf>
    <xf numFmtId="2" fontId="8" fillId="2" borderId="6" xfId="0" applyNumberFormat="1" applyFont="1" applyFill="1" applyBorder="1" applyAlignment="1" applyProtection="1">
      <alignment horizontal="right"/>
    </xf>
    <xf numFmtId="164" fontId="2" fillId="2" borderId="5" xfId="0" applyNumberFormat="1" applyFont="1" applyFill="1" applyBorder="1"/>
    <xf numFmtId="164" fontId="7" fillId="5" borderId="6" xfId="0" applyNumberFormat="1" applyFont="1" applyFill="1" applyBorder="1" applyProtection="1">
      <protection hidden="1"/>
    </xf>
    <xf numFmtId="0" fontId="14" fillId="0" borderId="3" xfId="0" applyFont="1" applyFill="1" applyBorder="1"/>
    <xf numFmtId="3" fontId="14" fillId="0" borderId="9" xfId="0" applyNumberFormat="1" applyFont="1" applyFill="1" applyBorder="1"/>
    <xf numFmtId="0" fontId="30" fillId="0" borderId="0" xfId="0" applyFont="1"/>
    <xf numFmtId="3" fontId="8" fillId="3" borderId="9" xfId="0" applyNumberFormat="1" applyFont="1" applyFill="1" applyBorder="1" applyProtection="1">
      <protection hidden="1"/>
    </xf>
    <xf numFmtId="166" fontId="8" fillId="3" borderId="6" xfId="0" applyNumberFormat="1" applyFont="1" applyFill="1" applyBorder="1" applyProtection="1">
      <protection hidden="1"/>
    </xf>
    <xf numFmtId="3" fontId="14" fillId="0" borderId="6" xfId="0" applyNumberFormat="1" applyFont="1" applyFill="1" applyBorder="1" applyProtection="1"/>
    <xf numFmtId="0" fontId="0" fillId="0" borderId="0" xfId="0" applyProtection="1">
      <protection locked="0"/>
    </xf>
    <xf numFmtId="164" fontId="8" fillId="2" borderId="14" xfId="0" applyNumberFormat="1" applyFont="1" applyFill="1" applyBorder="1" applyProtection="1">
      <protection hidden="1"/>
    </xf>
    <xf numFmtId="164" fontId="14" fillId="0" borderId="0" xfId="0" applyNumberFormat="1" applyFont="1" applyFill="1" applyBorder="1" applyProtection="1">
      <protection hidden="1"/>
    </xf>
    <xf numFmtId="167" fontId="14" fillId="0" borderId="0" xfId="0" applyNumberFormat="1" applyFont="1" applyFill="1" applyBorder="1" applyProtection="1">
      <protection hidden="1"/>
    </xf>
    <xf numFmtId="3" fontId="11" fillId="0" borderId="6" xfId="0" applyNumberFormat="1" applyFont="1" applyFill="1" applyBorder="1" applyProtection="1">
      <protection hidden="1"/>
    </xf>
    <xf numFmtId="3" fontId="14" fillId="0" borderId="6" xfId="0" applyNumberFormat="1" applyFont="1" applyFill="1" applyBorder="1" applyProtection="1">
      <protection hidden="1"/>
    </xf>
    <xf numFmtId="164" fontId="11" fillId="0" borderId="6" xfId="0" applyNumberFormat="1" applyFont="1" applyFill="1" applyBorder="1" applyProtection="1">
      <protection hidden="1"/>
    </xf>
    <xf numFmtId="1" fontId="11" fillId="0" borderId="6" xfId="0" applyNumberFormat="1" applyFont="1" applyFill="1" applyBorder="1" applyProtection="1">
      <protection hidden="1"/>
    </xf>
    <xf numFmtId="166" fontId="11" fillId="0" borderId="6" xfId="2" applyNumberFormat="1" applyFont="1" applyFill="1" applyBorder="1" applyProtection="1">
      <protection hidden="1"/>
    </xf>
    <xf numFmtId="2" fontId="11" fillId="0" borderId="6" xfId="0" applyNumberFormat="1" applyFont="1" applyFill="1" applyBorder="1" applyProtection="1">
      <protection hidden="1"/>
    </xf>
    <xf numFmtId="0" fontId="0" fillId="0" borderId="0" xfId="0" applyFont="1" applyFill="1"/>
    <xf numFmtId="167" fontId="11" fillId="0" borderId="6" xfId="0" applyNumberFormat="1" applyFont="1" applyFill="1" applyBorder="1" applyProtection="1">
      <protection hidden="1"/>
    </xf>
    <xf numFmtId="166" fontId="14" fillId="0" borderId="6" xfId="0" applyNumberFormat="1" applyFont="1" applyFill="1" applyBorder="1" applyProtection="1">
      <protection hidden="1"/>
    </xf>
    <xf numFmtId="0" fontId="14" fillId="2" borderId="6" xfId="0" applyFont="1" applyFill="1" applyBorder="1" applyProtection="1"/>
    <xf numFmtId="3" fontId="14" fillId="2" borderId="6" xfId="0" applyNumberFormat="1" applyFont="1" applyFill="1" applyBorder="1" applyProtection="1"/>
    <xf numFmtId="0" fontId="2" fillId="2" borderId="6" xfId="0" applyFont="1" applyFill="1" applyBorder="1" applyAlignment="1">
      <alignment vertical="top" wrapText="1"/>
    </xf>
    <xf numFmtId="0" fontId="14" fillId="2" borderId="6" xfId="0" applyFont="1" applyFill="1" applyBorder="1"/>
    <xf numFmtId="3" fontId="14" fillId="2" borderId="6" xfId="0" applyNumberFormat="1" applyFont="1" applyFill="1" applyBorder="1" applyAlignment="1" applyProtection="1">
      <alignment horizontal="right" vertical="center"/>
    </xf>
    <xf numFmtId="169" fontId="14" fillId="2" borderId="6" xfId="0" applyNumberFormat="1" applyFont="1" applyFill="1" applyBorder="1" applyAlignment="1" applyProtection="1">
      <alignment horizontal="right" vertical="center"/>
    </xf>
    <xf numFmtId="166" fontId="14" fillId="2" borderId="6" xfId="0" applyNumberFormat="1" applyFont="1" applyFill="1" applyBorder="1" applyAlignment="1" applyProtection="1">
      <alignment horizontal="right" vertical="center"/>
    </xf>
    <xf numFmtId="2" fontId="14" fillId="2" borderId="6" xfId="0" applyNumberFormat="1" applyFont="1" applyFill="1" applyBorder="1" applyAlignment="1" applyProtection="1">
      <alignment horizontal="right"/>
    </xf>
    <xf numFmtId="4" fontId="14" fillId="2" borderId="9" xfId="0" applyNumberFormat="1" applyFont="1" applyFill="1" applyBorder="1"/>
    <xf numFmtId="0" fontId="14" fillId="0" borderId="0" xfId="0" applyFont="1" applyFill="1" applyBorder="1"/>
    <xf numFmtId="3" fontId="8" fillId="0" borderId="6" xfId="0" applyNumberFormat="1" applyFont="1" applyFill="1" applyBorder="1" applyProtection="1"/>
    <xf numFmtId="164" fontId="9" fillId="0" borderId="5" xfId="0" applyNumberFormat="1" applyFont="1" applyFill="1" applyBorder="1" applyAlignment="1">
      <alignment horizontal="right" vertical="top" wrapText="1"/>
    </xf>
    <xf numFmtId="0" fontId="14" fillId="0" borderId="6" xfId="0" applyFont="1" applyFill="1" applyBorder="1" applyProtection="1"/>
    <xf numFmtId="164" fontId="3" fillId="0" borderId="5" xfId="0" applyNumberFormat="1" applyFont="1" applyFill="1" applyBorder="1" applyAlignment="1">
      <alignment horizontal="right" vertical="top" wrapText="1"/>
    </xf>
    <xf numFmtId="3" fontId="14" fillId="2" borderId="5" xfId="0" applyNumberFormat="1" applyFont="1" applyFill="1" applyBorder="1" applyProtection="1"/>
    <xf numFmtId="3" fontId="14" fillId="2" borderId="5" xfId="0" applyNumberFormat="1" applyFont="1" applyFill="1" applyBorder="1" applyAlignment="1" applyProtection="1">
      <alignment horizontal="right" vertical="center"/>
    </xf>
    <xf numFmtId="164" fontId="14" fillId="2" borderId="5" xfId="0" applyNumberFormat="1" applyFont="1" applyFill="1" applyBorder="1" applyAlignment="1" applyProtection="1">
      <alignment horizontal="right"/>
    </xf>
    <xf numFmtId="3" fontId="14" fillId="0" borderId="5" xfId="0" applyNumberFormat="1" applyFont="1" applyFill="1" applyBorder="1" applyAlignment="1" applyProtection="1">
      <alignment horizontal="right" vertical="center"/>
    </xf>
    <xf numFmtId="0" fontId="14" fillId="2" borderId="5" xfId="0" applyFont="1" applyFill="1" applyBorder="1"/>
    <xf numFmtId="0" fontId="14" fillId="2" borderId="8" xfId="0" applyFont="1" applyFill="1" applyBorder="1"/>
    <xf numFmtId="3" fontId="4" fillId="0" borderId="0" xfId="0" applyNumberFormat="1" applyFont="1" applyFill="1" applyBorder="1"/>
    <xf numFmtId="3" fontId="7" fillId="0" borderId="6" xfId="0" applyNumberFormat="1" applyFont="1" applyFill="1" applyBorder="1" applyProtection="1">
      <protection hidden="1"/>
    </xf>
    <xf numFmtId="3" fontId="8" fillId="0" borderId="6" xfId="0" applyNumberFormat="1" applyFont="1" applyFill="1" applyBorder="1" applyProtection="1">
      <protection hidden="1"/>
    </xf>
    <xf numFmtId="164" fontId="7" fillId="0" borderId="6" xfId="0" applyNumberFormat="1" applyFont="1" applyFill="1" applyBorder="1" applyProtection="1">
      <protection hidden="1"/>
    </xf>
    <xf numFmtId="1" fontId="7" fillId="0" borderId="6" xfId="0" applyNumberFormat="1" applyFont="1" applyFill="1" applyBorder="1" applyProtection="1">
      <protection hidden="1"/>
    </xf>
    <xf numFmtId="166" fontId="7" fillId="0" borderId="6" xfId="2" applyNumberFormat="1" applyFont="1" applyFill="1" applyBorder="1" applyProtection="1">
      <protection hidden="1"/>
    </xf>
    <xf numFmtId="2" fontId="7" fillId="0" borderId="6" xfId="0" applyNumberFormat="1" applyFont="1" applyFill="1" applyBorder="1" applyProtection="1">
      <protection hidden="1"/>
    </xf>
    <xf numFmtId="166" fontId="8" fillId="0" borderId="6" xfId="0" applyNumberFormat="1" applyFont="1" applyFill="1" applyBorder="1" applyProtection="1">
      <protection hidden="1"/>
    </xf>
    <xf numFmtId="166" fontId="8" fillId="0" borderId="6" xfId="0" applyNumberFormat="1" applyFont="1" applyFill="1" applyBorder="1" applyAlignment="1" applyProtection="1">
      <alignment horizontal="right"/>
      <protection hidden="1"/>
    </xf>
    <xf numFmtId="3" fontId="8" fillId="3" borderId="0" xfId="0" applyNumberFormat="1" applyFont="1" applyFill="1" applyBorder="1" applyAlignment="1" applyProtection="1">
      <alignment horizontal="right" vertical="center"/>
      <protection hidden="1"/>
    </xf>
    <xf numFmtId="2" fontId="9" fillId="0" borderId="6" xfId="0" applyNumberFormat="1" applyFont="1" applyFill="1" applyBorder="1" applyAlignment="1" applyProtection="1">
      <alignment horizontal="right" vertical="top" wrapText="1"/>
      <protection hidden="1"/>
    </xf>
    <xf numFmtId="2" fontId="9" fillId="2" borderId="6" xfId="0" applyNumberFormat="1" applyFont="1" applyFill="1" applyBorder="1" applyAlignment="1" applyProtection="1">
      <alignment horizontal="right" vertical="top" wrapText="1"/>
      <protection hidden="1"/>
    </xf>
    <xf numFmtId="4" fontId="8" fillId="3" borderId="0" xfId="0" applyNumberFormat="1" applyFont="1" applyFill="1" applyBorder="1" applyAlignment="1" applyProtection="1">
      <alignment horizontal="right" vertical="center"/>
      <protection hidden="1"/>
    </xf>
    <xf numFmtId="3" fontId="19" fillId="0" borderId="6" xfId="0" applyNumberFormat="1" applyFont="1" applyBorder="1" applyProtection="1">
      <protection hidden="1"/>
    </xf>
    <xf numFmtId="0" fontId="19" fillId="0" borderId="0" xfId="0" applyFont="1" applyProtection="1">
      <protection hidden="1"/>
    </xf>
    <xf numFmtId="3" fontId="8" fillId="2" borderId="3" xfId="0" applyNumberFormat="1" applyFont="1" applyFill="1" applyBorder="1" applyProtection="1">
      <protection hidden="1"/>
    </xf>
    <xf numFmtId="3" fontId="8" fillId="2" borderId="2" xfId="0" applyNumberFormat="1" applyFont="1" applyFill="1" applyBorder="1" applyProtection="1">
      <protection hidden="1"/>
    </xf>
    <xf numFmtId="3" fontId="9" fillId="0" borderId="5" xfId="0" applyNumberFormat="1" applyFont="1" applyFill="1" applyBorder="1" applyAlignment="1" applyProtection="1">
      <alignment vertical="top" wrapText="1"/>
      <protection hidden="1"/>
    </xf>
    <xf numFmtId="3" fontId="8" fillId="2" borderId="6" xfId="0" applyNumberFormat="1" applyFont="1" applyFill="1" applyBorder="1" applyAlignment="1" applyProtection="1">
      <alignment horizontal="right"/>
      <protection hidden="1"/>
    </xf>
    <xf numFmtId="3" fontId="8" fillId="0" borderId="5" xfId="0" applyNumberFormat="1" applyFont="1" applyFill="1" applyBorder="1" applyProtection="1">
      <protection hidden="1"/>
    </xf>
    <xf numFmtId="3" fontId="8" fillId="0" borderId="5" xfId="0" applyNumberFormat="1" applyFont="1" applyFill="1" applyBorder="1" applyAlignment="1" applyProtection="1">
      <alignment horizontal="right" vertical="center"/>
      <protection hidden="1"/>
    </xf>
    <xf numFmtId="166" fontId="9" fillId="2" borderId="5" xfId="0" applyNumberFormat="1" applyFont="1" applyFill="1" applyBorder="1" applyAlignment="1" applyProtection="1">
      <alignment vertical="top" wrapText="1"/>
      <protection hidden="1"/>
    </xf>
    <xf numFmtId="0" fontId="9" fillId="2" borderId="5" xfId="0" applyNumberFormat="1" applyFont="1" applyFill="1" applyBorder="1" applyAlignment="1" applyProtection="1">
      <alignment horizontal="right" vertical="top" wrapText="1"/>
      <protection hidden="1"/>
    </xf>
    <xf numFmtId="1" fontId="9" fillId="2" borderId="5" xfId="0" applyNumberFormat="1" applyFont="1" applyFill="1" applyBorder="1" applyAlignment="1" applyProtection="1">
      <alignment horizontal="right" vertical="top" wrapText="1"/>
      <protection hidden="1"/>
    </xf>
    <xf numFmtId="0" fontId="9" fillId="2" borderId="8" xfId="0" applyNumberFormat="1" applyFont="1" applyFill="1" applyBorder="1" applyAlignment="1" applyProtection="1">
      <alignment horizontal="right" vertical="top" wrapText="1"/>
      <protection hidden="1"/>
    </xf>
    <xf numFmtId="3" fontId="8" fillId="2" borderId="6" xfId="0" applyNumberFormat="1" applyFont="1" applyFill="1" applyBorder="1" applyAlignment="1" applyProtection="1">
      <alignment horizontal="right" vertical="center"/>
      <protection hidden="1"/>
    </xf>
    <xf numFmtId="3" fontId="8" fillId="2" borderId="5" xfId="0" applyNumberFormat="1" applyFont="1" applyFill="1" applyBorder="1" applyAlignment="1" applyProtection="1">
      <alignment horizontal="right" vertical="center"/>
      <protection hidden="1"/>
    </xf>
    <xf numFmtId="166" fontId="8" fillId="2" borderId="5" xfId="0" applyNumberFormat="1" applyFont="1" applyFill="1" applyBorder="1" applyAlignment="1" applyProtection="1">
      <alignment horizontal="right" vertical="center"/>
      <protection hidden="1"/>
    </xf>
    <xf numFmtId="165" fontId="8" fillId="2" borderId="5" xfId="0" applyNumberFormat="1" applyFont="1" applyFill="1" applyBorder="1" applyAlignment="1" applyProtection="1">
      <alignment horizontal="right" vertical="center"/>
      <protection hidden="1"/>
    </xf>
    <xf numFmtId="2" fontId="8" fillId="2" borderId="5" xfId="0" applyNumberFormat="1" applyFont="1" applyFill="1" applyBorder="1" applyAlignment="1" applyProtection="1">
      <alignment horizontal="right"/>
      <protection hidden="1"/>
    </xf>
    <xf numFmtId="1" fontId="8" fillId="2" borderId="5" xfId="0" applyNumberFormat="1" applyFont="1" applyFill="1" applyBorder="1" applyProtection="1">
      <protection hidden="1"/>
    </xf>
    <xf numFmtId="170" fontId="8" fillId="2" borderId="9" xfId="0" applyNumberFormat="1" applyFont="1" applyFill="1" applyBorder="1" applyProtection="1">
      <protection hidden="1"/>
    </xf>
    <xf numFmtId="171" fontId="8" fillId="0" borderId="6" xfId="0" applyNumberFormat="1" applyFont="1" applyFill="1" applyBorder="1" applyAlignment="1" applyProtection="1">
      <alignment horizontal="right"/>
      <protection hidden="1"/>
    </xf>
    <xf numFmtId="1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9" xfId="0" applyNumberFormat="1" applyFont="1" applyFill="1" applyBorder="1" applyAlignment="1" applyProtection="1">
      <alignment vertical="center"/>
      <protection hidden="1"/>
    </xf>
    <xf numFmtId="0" fontId="8" fillId="0" borderId="3" xfId="0" applyFont="1" applyFill="1" applyBorder="1" applyProtection="1">
      <protection hidden="1"/>
    </xf>
    <xf numFmtId="3" fontId="8" fillId="2" borderId="8" xfId="0" applyNumberFormat="1" applyFont="1" applyFill="1" applyBorder="1" applyProtection="1">
      <protection hidden="1"/>
    </xf>
    <xf numFmtId="173" fontId="8" fillId="0" borderId="0" xfId="0" applyNumberFormat="1" applyFont="1" applyFill="1" applyProtection="1">
      <protection hidden="1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6" xfId="0" applyNumberFormat="1" applyFont="1" applyFill="1" applyBorder="1" applyAlignment="1" applyProtection="1">
      <alignment horizontal="right" vertical="top" wrapText="1"/>
      <protection locked="0"/>
    </xf>
    <xf numFmtId="1" fontId="3" fillId="2" borderId="6" xfId="0" applyNumberFormat="1" applyFont="1" applyFill="1" applyBorder="1" applyAlignment="1" applyProtection="1">
      <alignment horizontal="right" vertical="top" wrapText="1"/>
      <protection locked="0"/>
    </xf>
    <xf numFmtId="164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3" fillId="2" borderId="6" xfId="1" applyNumberFormat="1" applyFont="1" applyFill="1" applyBorder="1" applyAlignment="1" applyProtection="1">
      <alignment horizontal="right" vertical="top" wrapText="1"/>
      <protection locked="0"/>
    </xf>
    <xf numFmtId="176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18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  <xf numFmtId="9" fontId="0" fillId="0" borderId="0" xfId="1" applyFont="1" applyFill="1" applyProtection="1">
      <protection locked="0"/>
    </xf>
    <xf numFmtId="9" fontId="0" fillId="0" borderId="0" xfId="1" applyFont="1" applyProtection="1">
      <protection locked="0"/>
    </xf>
    <xf numFmtId="0" fontId="27" fillId="0" borderId="0" xfId="0" applyFont="1" applyFill="1" applyBorder="1" applyProtection="1">
      <protection locked="0"/>
    </xf>
    <xf numFmtId="0" fontId="18" fillId="0" borderId="6" xfId="0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1" fontId="11" fillId="0" borderId="4" xfId="0" applyNumberFormat="1" applyFont="1" applyFill="1" applyBorder="1" applyProtection="1">
      <protection locked="0"/>
    </xf>
    <xf numFmtId="166" fontId="11" fillId="0" borderId="4" xfId="0" applyNumberFormat="1" applyFont="1" applyFill="1" applyBorder="1" applyProtection="1">
      <protection locked="0"/>
    </xf>
    <xf numFmtId="1" fontId="11" fillId="0" borderId="4" xfId="2" applyNumberFormat="1" applyFont="1" applyFill="1" applyBorder="1" applyProtection="1">
      <protection locked="0"/>
    </xf>
    <xf numFmtId="0" fontId="17" fillId="2" borderId="4" xfId="0" applyFont="1" applyFill="1" applyBorder="1" applyProtection="1">
      <protection locked="0"/>
    </xf>
    <xf numFmtId="0" fontId="17" fillId="2" borderId="4" xfId="0" applyFont="1" applyFill="1" applyBorder="1" applyAlignment="1" applyProtection="1">
      <alignment horizontal="justify" vertical="top"/>
      <protection locked="0"/>
    </xf>
    <xf numFmtId="0" fontId="17" fillId="2" borderId="7" xfId="0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14" fillId="2" borderId="3" xfId="0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right" vertical="top" wrapText="1"/>
      <protection locked="0"/>
    </xf>
    <xf numFmtId="164" fontId="3" fillId="2" borderId="5" xfId="0" applyNumberFormat="1" applyFont="1" applyFill="1" applyBorder="1" applyAlignment="1" applyProtection="1">
      <alignment horizontal="right" vertical="top" wrapText="1"/>
      <protection locked="0"/>
    </xf>
    <xf numFmtId="0" fontId="3" fillId="2" borderId="5" xfId="0" applyNumberFormat="1" applyFont="1" applyFill="1" applyBorder="1" applyAlignment="1" applyProtection="1">
      <alignment horizontal="right" vertical="top" wrapText="1"/>
      <protection locked="0"/>
    </xf>
    <xf numFmtId="0" fontId="0" fillId="2" borderId="6" xfId="0" applyFont="1" applyFill="1" applyBorder="1" applyProtection="1">
      <protection locked="0"/>
    </xf>
    <xf numFmtId="1" fontId="3" fillId="0" borderId="5" xfId="0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164" fontId="3" fillId="0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15" fillId="0" borderId="4" xfId="0" applyFont="1" applyFill="1" applyBorder="1" applyAlignment="1" applyProtection="1">
      <alignment vertical="top" wrapText="1"/>
      <protection locked="0"/>
    </xf>
    <xf numFmtId="0" fontId="2" fillId="0" borderId="4" xfId="0" quotePrefix="1" applyFont="1" applyFill="1" applyBorder="1" applyAlignment="1" applyProtection="1">
      <alignment vertical="top" wrapText="1"/>
      <protection locked="0"/>
    </xf>
    <xf numFmtId="0" fontId="17" fillId="0" borderId="4" xfId="0" applyFont="1" applyFill="1" applyBorder="1" applyAlignment="1" applyProtection="1">
      <alignment horizontal="left" vertical="top" wrapText="1" indent="3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3" fillId="0" borderId="10" xfId="0" quotePrefix="1" applyFont="1" applyFill="1" applyBorder="1" applyAlignment="1" applyProtection="1">
      <alignment horizontal="left" vertical="top" wrapText="1" indent="3"/>
      <protection locked="0"/>
    </xf>
    <xf numFmtId="0" fontId="3" fillId="0" borderId="11" xfId="0" quotePrefix="1" applyFont="1" applyFill="1" applyBorder="1" applyAlignment="1" applyProtection="1">
      <alignment horizontal="left" vertical="top" wrapText="1" indent="3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64" fontId="3" fillId="2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14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3" fontId="3" fillId="2" borderId="4" xfId="0" applyNumberFormat="1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3" fontId="2" fillId="2" borderId="4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7" fillId="2" borderId="4" xfId="0" quotePrefix="1" applyFont="1" applyFill="1" applyBorder="1" applyAlignment="1" applyProtection="1">
      <alignment horizontal="left" vertical="top" wrapText="1" indent="3"/>
      <protection locked="0"/>
    </xf>
    <xf numFmtId="0" fontId="17" fillId="0" borderId="4" xfId="0" quotePrefix="1" applyFont="1" applyFill="1" applyBorder="1" applyAlignment="1" applyProtection="1">
      <alignment horizontal="left" vertical="top" wrapText="1" indent="3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7" fillId="2" borderId="4" xfId="0" quotePrefix="1" applyFont="1" applyFill="1" applyBorder="1" applyAlignment="1" applyProtection="1">
      <alignment vertical="top" wrapText="1"/>
      <protection locked="0"/>
    </xf>
    <xf numFmtId="0" fontId="2" fillId="2" borderId="4" xfId="0" quotePrefix="1" applyFont="1" applyFill="1" applyBorder="1" applyAlignment="1" applyProtection="1">
      <alignment vertical="top" wrapText="1"/>
      <protection locked="0"/>
    </xf>
    <xf numFmtId="0" fontId="17" fillId="2" borderId="4" xfId="0" applyFont="1" applyFill="1" applyBorder="1" applyAlignment="1" applyProtection="1">
      <alignment horizontal="left" vertical="top" wrapText="1" indent="3"/>
      <protection locked="0"/>
    </xf>
    <xf numFmtId="0" fontId="3" fillId="2" borderId="4" xfId="0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172" fontId="14" fillId="0" borderId="3" xfId="0" applyNumberFormat="1" applyFont="1" applyFill="1" applyBorder="1" applyAlignment="1" applyProtection="1">
      <alignment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2" fontId="2" fillId="0" borderId="4" xfId="0" applyNumberFormat="1" applyFont="1" applyFill="1" applyBorder="1" applyAlignment="1" applyProtection="1">
      <alignment vertical="center"/>
      <protection locked="0"/>
    </xf>
    <xf numFmtId="2" fontId="3" fillId="0" borderId="4" xfId="0" applyNumberFormat="1" applyFont="1" applyFill="1" applyBorder="1" applyAlignment="1" applyProtection="1">
      <alignment vertical="center"/>
      <protection locked="0"/>
    </xf>
    <xf numFmtId="2" fontId="2" fillId="0" borderId="4" xfId="0" applyNumberFormat="1" applyFont="1" applyFill="1" applyBorder="1" applyAlignment="1" applyProtection="1">
      <alignment horizontal="left" vertical="center" wrapText="1"/>
      <protection locked="0"/>
    </xf>
    <xf numFmtId="2" fontId="28" fillId="0" borderId="4" xfId="0" applyNumberFormat="1" applyFont="1" applyFill="1" applyBorder="1" applyAlignment="1" applyProtection="1">
      <alignment horizontal="left" vertical="center" wrapText="1" indent="3"/>
      <protection locked="0"/>
    </xf>
    <xf numFmtId="2" fontId="3" fillId="0" borderId="4" xfId="0" applyNumberFormat="1" applyFont="1" applyFill="1" applyBorder="1" applyAlignment="1" applyProtection="1">
      <alignment horizontal="left" vertical="center" wrapText="1"/>
      <protection locked="0"/>
    </xf>
    <xf numFmtId="2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Protection="1">
      <protection locked="0"/>
    </xf>
    <xf numFmtId="0" fontId="17" fillId="0" borderId="4" xfId="0" quotePrefix="1" applyFont="1" applyFill="1" applyBorder="1" applyAlignment="1" applyProtection="1">
      <alignment vertical="top" wrapText="1"/>
      <protection locked="0"/>
    </xf>
    <xf numFmtId="0" fontId="28" fillId="0" borderId="4" xfId="0" quotePrefix="1" applyFont="1" applyFill="1" applyBorder="1" applyAlignment="1" applyProtection="1">
      <alignment vertical="top" wrapText="1"/>
      <protection locked="0"/>
    </xf>
    <xf numFmtId="0" fontId="17" fillId="0" borderId="4" xfId="0" quotePrefix="1" applyFont="1" applyFill="1" applyBorder="1" applyAlignment="1" applyProtection="1">
      <alignment horizontal="left" vertical="top" wrapText="1" indent="4"/>
      <protection locked="0"/>
    </xf>
    <xf numFmtId="0" fontId="17" fillId="0" borderId="7" xfId="0" quotePrefix="1" applyFont="1" applyFill="1" applyBorder="1" applyAlignment="1" applyProtection="1">
      <alignment horizontal="left" vertical="top" wrapText="1" indent="4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173" fontId="21" fillId="0" borderId="0" xfId="3" applyNumberFormat="1" applyFont="1" applyProtection="1">
      <protection locked="0"/>
    </xf>
    <xf numFmtId="43" fontId="4" fillId="4" borderId="6" xfId="3" applyNumberFormat="1" applyFont="1" applyFill="1" applyBorder="1" applyProtection="1">
      <protection locked="0"/>
    </xf>
    <xf numFmtId="0" fontId="0" fillId="6" borderId="0" xfId="0" applyFill="1" applyProtection="1">
      <protection locked="0"/>
    </xf>
    <xf numFmtId="173" fontId="4" fillId="4" borderId="6" xfId="3" applyNumberFormat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20" fillId="4" borderId="4" xfId="0" applyFont="1" applyFill="1" applyBorder="1" applyProtection="1">
      <protection locked="0"/>
    </xf>
    <xf numFmtId="0" fontId="24" fillId="4" borderId="4" xfId="0" applyFont="1" applyFill="1" applyBorder="1" applyProtection="1">
      <protection locked="0"/>
    </xf>
    <xf numFmtId="173" fontId="4" fillId="3" borderId="0" xfId="3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Protection="1">
      <protection locked="0"/>
    </xf>
    <xf numFmtId="165" fontId="0" fillId="0" borderId="0" xfId="0" applyNumberFormat="1" applyFont="1" applyProtection="1">
      <protection locked="0"/>
    </xf>
    <xf numFmtId="3" fontId="8" fillId="3" borderId="5" xfId="0" applyNumberFormat="1" applyFont="1" applyFill="1" applyBorder="1" applyAlignment="1" applyProtection="1">
      <alignment horizontal="right" vertical="center"/>
      <protection hidden="1"/>
    </xf>
    <xf numFmtId="173" fontId="20" fillId="3" borderId="0" xfId="3" applyNumberFormat="1" applyFont="1" applyFill="1" applyAlignment="1" applyProtection="1">
      <alignment horizontal="right"/>
      <protection locked="0"/>
    </xf>
    <xf numFmtId="166" fontId="11" fillId="7" borderId="4" xfId="0" applyNumberFormat="1" applyFont="1" applyFill="1" applyBorder="1" applyProtection="1">
      <protection locked="0"/>
    </xf>
    <xf numFmtId="166" fontId="11" fillId="7" borderId="6" xfId="2" applyNumberFormat="1" applyFont="1" applyFill="1" applyBorder="1" applyProtection="1">
      <protection hidden="1"/>
    </xf>
    <xf numFmtId="166" fontId="7" fillId="7" borderId="6" xfId="2" applyNumberFormat="1" applyFont="1" applyFill="1" applyBorder="1" applyProtection="1">
      <protection hidden="1"/>
    </xf>
    <xf numFmtId="0" fontId="0" fillId="7" borderId="0" xfId="0" applyFill="1" applyProtection="1">
      <protection locked="0"/>
    </xf>
    <xf numFmtId="0" fontId="0" fillId="3" borderId="0" xfId="0" applyFill="1" applyProtection="1">
      <protection locked="0"/>
    </xf>
    <xf numFmtId="0" fontId="23" fillId="0" borderId="0" xfId="0" applyFont="1" applyProtection="1">
      <protection locked="0"/>
    </xf>
    <xf numFmtId="166" fontId="23" fillId="0" borderId="0" xfId="1" applyNumberFormat="1" applyFont="1" applyProtection="1">
      <protection locked="0"/>
    </xf>
    <xf numFmtId="173" fontId="22" fillId="0" borderId="0" xfId="3" applyNumberFormat="1" applyFont="1" applyProtection="1">
      <protection locked="0"/>
    </xf>
    <xf numFmtId="0" fontId="0" fillId="4" borderId="6" xfId="0" applyFill="1" applyBorder="1" applyProtection="1">
      <protection locked="0"/>
    </xf>
    <xf numFmtId="0" fontId="4" fillId="0" borderId="0" xfId="0" applyFont="1" applyFill="1" applyProtection="1">
      <protection locked="0"/>
    </xf>
    <xf numFmtId="173" fontId="0" fillId="0" borderId="0" xfId="3" applyNumberFormat="1" applyFont="1" applyProtection="1">
      <protection locked="0"/>
    </xf>
    <xf numFmtId="165" fontId="0" fillId="0" borderId="0" xfId="0" applyNumberFormat="1" applyProtection="1">
      <protection locked="0"/>
    </xf>
    <xf numFmtId="174" fontId="22" fillId="3" borderId="0" xfId="3" applyNumberFormat="1" applyFont="1" applyFill="1" applyProtection="1">
      <protection hidden="1"/>
    </xf>
    <xf numFmtId="0" fontId="23" fillId="0" borderId="0" xfId="0" applyFont="1" applyProtection="1">
      <protection hidden="1"/>
    </xf>
    <xf numFmtId="166" fontId="23" fillId="0" borderId="0" xfId="1" applyNumberFormat="1" applyFont="1" applyProtection="1">
      <protection hidden="1"/>
    </xf>
    <xf numFmtId="174" fontId="8" fillId="0" borderId="0" xfId="3" applyNumberFormat="1" applyFont="1" applyFill="1" applyProtection="1">
      <protection hidden="1"/>
    </xf>
    <xf numFmtId="174" fontId="22" fillId="0" borderId="0" xfId="3" applyNumberFormat="1" applyFont="1" applyProtection="1">
      <protection hidden="1"/>
    </xf>
    <xf numFmtId="43" fontId="19" fillId="4" borderId="6" xfId="0" applyNumberFormat="1" applyFont="1" applyFill="1" applyBorder="1" applyProtection="1">
      <protection hidden="1"/>
    </xf>
    <xf numFmtId="43" fontId="8" fillId="4" borderId="6" xfId="3" applyNumberFormat="1" applyFont="1" applyFill="1" applyBorder="1" applyAlignment="1" applyProtection="1">
      <alignment horizontal="center"/>
      <protection hidden="1"/>
    </xf>
    <xf numFmtId="43" fontId="8" fillId="4" borderId="6" xfId="3" applyNumberFormat="1" applyFont="1" applyFill="1" applyBorder="1" applyProtection="1">
      <protection hidden="1"/>
    </xf>
    <xf numFmtId="175" fontId="8" fillId="4" borderId="6" xfId="3" applyNumberFormat="1" applyFont="1" applyFill="1" applyBorder="1" applyProtection="1">
      <protection hidden="1"/>
    </xf>
    <xf numFmtId="3" fontId="19" fillId="4" borderId="13" xfId="0" applyNumberFormat="1" applyFont="1" applyFill="1" applyBorder="1" applyProtection="1">
      <protection hidden="1"/>
    </xf>
    <xf numFmtId="0" fontId="19" fillId="6" borderId="0" xfId="0" applyFont="1" applyFill="1" applyProtection="1">
      <protection hidden="1"/>
    </xf>
    <xf numFmtId="165" fontId="19" fillId="0" borderId="0" xfId="0" applyNumberFormat="1" applyFont="1" applyProtection="1">
      <protection hidden="1"/>
    </xf>
    <xf numFmtId="173" fontId="22" fillId="0" borderId="0" xfId="3" applyNumberFormat="1" applyFont="1" applyProtection="1">
      <protection hidden="1"/>
    </xf>
    <xf numFmtId="173" fontId="22" fillId="0" borderId="0" xfId="3" applyNumberFormat="1" applyFont="1" applyBorder="1" applyProtection="1">
      <protection hidden="1"/>
    </xf>
  </cellXfs>
  <cellStyles count="5">
    <cellStyle name="Гиперссылка" xfId="4" builtinId="8"/>
    <cellStyle name="Обычный" xfId="0" builtinId="0"/>
    <cellStyle name="Обычный_GOSPLAN1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colors>
    <mruColors>
      <color rgb="FF0000FF"/>
      <color rgb="FF66FF33"/>
      <color rgb="FFFFFF99"/>
      <color rgb="FF00FFFF"/>
      <color rgb="FFCCFFFF"/>
      <color rgb="FFFFFFFF"/>
      <color rgb="FFCCFFCC"/>
      <color rgb="FFD3FCF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25"/>
  <ax:ocxPr ax:name="Caption" ax:value="График вероятности"/>
  <ax:ocxPr ax:name="Size" ax:value="5027;847"/>
  <ax:ocxPr ax:name="FontName" ax:value="Calibri"/>
  <ax:ocxPr ax:name="FontEffects" ax:value="1073750016"/>
  <ax:ocxPr ax:name="FontHeight" ax:value="225"/>
  <ax:ocxPr ax:name="FontCharSet" ax:value="204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25"/>
  <ax:ocxPr ax:name="Caption" ax:value="График частоты"/>
  <ax:ocxPr ax:name="Size" ax:value="5027;847"/>
  <ax:ocxPr ax:name="FontName" ax:value="Calibri"/>
  <ax:ocxPr ax:name="FontEffects" ax:value="1073750016"/>
  <ax:ocxPr ax:name="FontHeight" ax:value="225"/>
  <ax:ocxPr ax:name="FontCharSet" ax:value="204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25"/>
  <ax:ocxPr ax:name="Caption" ax:value="Расчет"/>
  <ax:ocxPr ax:name="Size" ax:value="5027;847"/>
  <ax:ocxPr ax:name="FontName" ax:value="Calibri"/>
  <ax:ocxPr ax:name="FontEffects" ax:value="1073750016"/>
  <ax:ocxPr ax:name="FontHeight" ax:value="225"/>
  <ax:ocxPr ax:name="FontCharSet" ax:value="204"/>
  <ax:ocxPr ax:name="FontPitchAndFamily" ax:value="2"/>
  <ax:ocxPr ax:name="ParagraphAlign" ax:value="3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scatterChart>
        <c:scatterStyle val="smoothMarker"/>
        <c:ser>
          <c:idx val="0"/>
          <c:order val="0"/>
          <c:tx>
            <c:v>Частота</c:v>
          </c:tx>
          <c:xVal>
            <c:numRef>
              <c:f>'1'!$L$185:$L$214</c:f>
              <c:numCache>
                <c:formatCode>#,##0</c:formatCode>
                <c:ptCount val="30"/>
                <c:pt idx="0">
                  <c:v>18418105146</c:v>
                </c:pt>
                <c:pt idx="1">
                  <c:v>19029026541</c:v>
                </c:pt>
                <c:pt idx="2">
                  <c:v>19590923697</c:v>
                </c:pt>
                <c:pt idx="3">
                  <c:v>20108828356</c:v>
                </c:pt>
                <c:pt idx="4">
                  <c:v>20492822336</c:v>
                </c:pt>
                <c:pt idx="5">
                  <c:v>20947161394</c:v>
                </c:pt>
                <c:pt idx="6">
                  <c:v>21367892879</c:v>
                </c:pt>
                <c:pt idx="7">
                  <c:v>21758223778</c:v>
                </c:pt>
                <c:pt idx="8">
                  <c:v>22055207813</c:v>
                </c:pt>
                <c:pt idx="9">
                  <c:v>22401438724</c:v>
                </c:pt>
                <c:pt idx="10">
                  <c:v>22723888659</c:v>
                </c:pt>
                <c:pt idx="11">
                  <c:v>23024686015</c:v>
                </c:pt>
                <c:pt idx="12">
                  <c:v>23261097691</c:v>
                </c:pt>
                <c:pt idx="13">
                  <c:v>23530170925</c:v>
                </c:pt>
                <c:pt idx="14">
                  <c:v>23781987696</c:v>
                </c:pt>
                <c:pt idx="15">
                  <c:v>24017987153</c:v>
                </c:pt>
                <c:pt idx="16">
                  <c:v>24210348438</c:v>
                </c:pt>
                <c:pt idx="17">
                  <c:v>24422846806</c:v>
                </c:pt>
                <c:pt idx="18">
                  <c:v>24622509539</c:v>
                </c:pt>
                <c:pt idx="19">
                  <c:v>24810314557</c:v>
                </c:pt>
                <c:pt idx="20">
                  <c:v>24969567370</c:v>
                </c:pt>
                <c:pt idx="21">
                  <c:v>25139478522</c:v>
                </c:pt>
                <c:pt idx="22">
                  <c:v>25299567952</c:v>
                </c:pt>
                <c:pt idx="23">
                  <c:v>25450493139</c:v>
                </c:pt>
                <c:pt idx="24">
                  <c:v>25584201776</c:v>
                </c:pt>
                <c:pt idx="25">
                  <c:v>25721102147</c:v>
                </c:pt>
                <c:pt idx="26">
                  <c:v>25850213486</c:v>
                </c:pt>
                <c:pt idx="27">
                  <c:v>25971960283</c:v>
                </c:pt>
                <c:pt idx="28">
                  <c:v>26085529346</c:v>
                </c:pt>
                <c:pt idx="29">
                  <c:v>26195907445</c:v>
                </c:pt>
              </c:numCache>
            </c:numRef>
          </c:xVal>
          <c:yVal>
            <c:numRef>
              <c:f>'1'!$I$185:$I$214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19</c:v>
                </c:pt>
                <c:pt idx="3">
                  <c:v>98</c:v>
                </c:pt>
                <c:pt idx="4">
                  <c:v>237</c:v>
                </c:pt>
                <c:pt idx="5">
                  <c:v>313</c:v>
                </c:pt>
                <c:pt idx="6">
                  <c:v>227</c:v>
                </c:pt>
                <c:pt idx="7">
                  <c:v>86</c:v>
                </c:pt>
                <c:pt idx="8">
                  <c:v>15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36772864"/>
        <c:axId val="36769152"/>
      </c:scatterChart>
      <c:valAx>
        <c:axId val="36772864"/>
        <c:scaling>
          <c:orientation val="minMax"/>
        </c:scaling>
        <c:axPos val="b"/>
        <c:numFmt formatCode="#,##0" sourceLinked="1"/>
        <c:tickLblPos val="nextTo"/>
        <c:crossAx val="36769152"/>
        <c:crosses val="autoZero"/>
        <c:crossBetween val="midCat"/>
        <c:dispUnits>
          <c:builtInUnit val="millions"/>
          <c:dispUnitsLbl>
            <c:layout/>
          </c:dispUnitsLbl>
        </c:dispUnits>
      </c:valAx>
      <c:valAx>
        <c:axId val="36769152"/>
        <c:scaling>
          <c:orientation val="minMax"/>
        </c:scaling>
        <c:axPos val="l"/>
        <c:majorGridlines/>
        <c:numFmt formatCode="General" sourceLinked="1"/>
        <c:tickLblPos val="nextTo"/>
        <c:crossAx val="36772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scatterChart>
        <c:scatterStyle val="smoothMarker"/>
        <c:ser>
          <c:idx val="0"/>
          <c:order val="0"/>
          <c:tx>
            <c:v>Вероятность</c:v>
          </c:tx>
          <c:xVal>
            <c:numRef>
              <c:f>'1'!$L$185:$L$214</c:f>
              <c:numCache>
                <c:formatCode>#,##0</c:formatCode>
                <c:ptCount val="30"/>
                <c:pt idx="0">
                  <c:v>18418105146</c:v>
                </c:pt>
                <c:pt idx="1">
                  <c:v>19029026541</c:v>
                </c:pt>
                <c:pt idx="2">
                  <c:v>19590923697</c:v>
                </c:pt>
                <c:pt idx="3">
                  <c:v>20108828356</c:v>
                </c:pt>
                <c:pt idx="4">
                  <c:v>20492822336</c:v>
                </c:pt>
                <c:pt idx="5">
                  <c:v>20947161394</c:v>
                </c:pt>
                <c:pt idx="6">
                  <c:v>21367892879</c:v>
                </c:pt>
                <c:pt idx="7">
                  <c:v>21758223778</c:v>
                </c:pt>
                <c:pt idx="8">
                  <c:v>22055207813</c:v>
                </c:pt>
                <c:pt idx="9">
                  <c:v>22401438724</c:v>
                </c:pt>
                <c:pt idx="10">
                  <c:v>22723888659</c:v>
                </c:pt>
                <c:pt idx="11">
                  <c:v>23024686015</c:v>
                </c:pt>
                <c:pt idx="12">
                  <c:v>23261097691</c:v>
                </c:pt>
                <c:pt idx="13">
                  <c:v>23530170925</c:v>
                </c:pt>
                <c:pt idx="14">
                  <c:v>23781987696</c:v>
                </c:pt>
                <c:pt idx="15">
                  <c:v>24017987153</c:v>
                </c:pt>
                <c:pt idx="16">
                  <c:v>24210348438</c:v>
                </c:pt>
                <c:pt idx="17">
                  <c:v>24422846806</c:v>
                </c:pt>
                <c:pt idx="18">
                  <c:v>24622509539</c:v>
                </c:pt>
                <c:pt idx="19">
                  <c:v>24810314557</c:v>
                </c:pt>
                <c:pt idx="20">
                  <c:v>24969567370</c:v>
                </c:pt>
                <c:pt idx="21">
                  <c:v>25139478522</c:v>
                </c:pt>
                <c:pt idx="22">
                  <c:v>25299567952</c:v>
                </c:pt>
                <c:pt idx="23">
                  <c:v>25450493139</c:v>
                </c:pt>
                <c:pt idx="24">
                  <c:v>25584201776</c:v>
                </c:pt>
                <c:pt idx="25">
                  <c:v>25721102147</c:v>
                </c:pt>
                <c:pt idx="26">
                  <c:v>25850213486</c:v>
                </c:pt>
                <c:pt idx="27">
                  <c:v>25971960283</c:v>
                </c:pt>
                <c:pt idx="28">
                  <c:v>26085529346</c:v>
                </c:pt>
                <c:pt idx="29">
                  <c:v>26195907445</c:v>
                </c:pt>
              </c:numCache>
            </c:numRef>
          </c:xVal>
          <c:yVal>
            <c:numRef>
              <c:f>'1'!$M$185:$M$214</c:f>
              <c:numCache>
                <c:formatCode>0.0%</c:formatCode>
                <c:ptCount val="30"/>
                <c:pt idx="0">
                  <c:v>1E-3</c:v>
                </c:pt>
                <c:pt idx="1">
                  <c:v>3.0000000000000001E-3</c:v>
                </c:pt>
                <c:pt idx="2">
                  <c:v>2.1999999999999999E-2</c:v>
                </c:pt>
                <c:pt idx="3">
                  <c:v>0.12</c:v>
                </c:pt>
                <c:pt idx="4">
                  <c:v>0.35699999999999998</c:v>
                </c:pt>
                <c:pt idx="5">
                  <c:v>0.66999999999999993</c:v>
                </c:pt>
                <c:pt idx="6">
                  <c:v>0.89699999999999991</c:v>
                </c:pt>
                <c:pt idx="7">
                  <c:v>0.98299999999999987</c:v>
                </c:pt>
                <c:pt idx="8">
                  <c:v>0.99799999999999989</c:v>
                </c:pt>
                <c:pt idx="9">
                  <c:v>0.99999999999999989</c:v>
                </c:pt>
                <c:pt idx="10">
                  <c:v>0.99999999999999989</c:v>
                </c:pt>
                <c:pt idx="11">
                  <c:v>0.99999999999999989</c:v>
                </c:pt>
                <c:pt idx="12">
                  <c:v>0.99999999999999989</c:v>
                </c:pt>
                <c:pt idx="13">
                  <c:v>0.99999999999999989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  <c:pt idx="18">
                  <c:v>0.99999999999999989</c:v>
                </c:pt>
                <c:pt idx="19">
                  <c:v>0.99999999999999989</c:v>
                </c:pt>
                <c:pt idx="20">
                  <c:v>0.99999999999999989</c:v>
                </c:pt>
                <c:pt idx="21">
                  <c:v>0.99999999999999989</c:v>
                </c:pt>
                <c:pt idx="22">
                  <c:v>0.99999999999999989</c:v>
                </c:pt>
                <c:pt idx="23">
                  <c:v>0.99999999999999989</c:v>
                </c:pt>
                <c:pt idx="24">
                  <c:v>0.99999999999999989</c:v>
                </c:pt>
                <c:pt idx="25">
                  <c:v>0.99999999999999989</c:v>
                </c:pt>
                <c:pt idx="26">
                  <c:v>0.99999999999999989</c:v>
                </c:pt>
                <c:pt idx="27">
                  <c:v>0.99999999999999989</c:v>
                </c:pt>
                <c:pt idx="28">
                  <c:v>0.99999999999999989</c:v>
                </c:pt>
                <c:pt idx="29">
                  <c:v>0.99999999999999989</c:v>
                </c:pt>
              </c:numCache>
            </c:numRef>
          </c:yVal>
          <c:smooth val="1"/>
        </c:ser>
        <c:axId val="37007360"/>
        <c:axId val="36871552"/>
      </c:scatterChart>
      <c:valAx>
        <c:axId val="37007360"/>
        <c:scaling>
          <c:orientation val="minMax"/>
        </c:scaling>
        <c:axPos val="b"/>
        <c:numFmt formatCode="#,##0" sourceLinked="1"/>
        <c:tickLblPos val="nextTo"/>
        <c:crossAx val="36871552"/>
        <c:crosses val="autoZero"/>
        <c:crossBetween val="midCat"/>
        <c:dispUnits>
          <c:builtInUnit val="millions"/>
          <c:dispUnitsLbl>
            <c:layout/>
          </c:dispUnitsLbl>
        </c:dispUnits>
      </c:valAx>
      <c:valAx>
        <c:axId val="36871552"/>
        <c:scaling>
          <c:orientation val="minMax"/>
        </c:scaling>
        <c:axPos val="l"/>
        <c:majorGridlines/>
        <c:numFmt formatCode="0.0%" sourceLinked="1"/>
        <c:tickLblPos val="nextTo"/>
        <c:crossAx val="37007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2079624</xdr:colOff>
      <xdr:row>172</xdr:row>
      <xdr:rowOff>28575</xdr:rowOff>
    </xdr:from>
    <xdr:to>
      <xdr:col>0</xdr:col>
      <xdr:colOff>2082798</xdr:colOff>
      <xdr:row>174</xdr:row>
      <xdr:rowOff>69850</xdr:rowOff>
    </xdr:to>
    <xdr:pic>
      <xdr:nvPicPr>
        <xdr:cNvPr id="3" name="Picture 144" descr="http://www.platesh.ru/wp-content/uploads/2011/09/annuitet_example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6774" y="67465575"/>
          <a:ext cx="3174" cy="4222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514350</xdr:colOff>
      <xdr:row>173</xdr:row>
      <xdr:rowOff>57150</xdr:rowOff>
    </xdr:from>
    <xdr:to>
      <xdr:col>3</xdr:col>
      <xdr:colOff>514350</xdr:colOff>
      <xdr:row>175</xdr:row>
      <xdr:rowOff>171450</xdr:rowOff>
    </xdr:to>
    <xdr:pic>
      <xdr:nvPicPr>
        <xdr:cNvPr id="4" name="Picture 1" descr="Формула аннуитетного плетежа 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0275" y="67684650"/>
          <a:ext cx="0" cy="495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0</xdr:colOff>
      <xdr:row>177</xdr:row>
      <xdr:rowOff>22225</xdr:rowOff>
    </xdr:to>
    <xdr:pic>
      <xdr:nvPicPr>
        <xdr:cNvPr id="5" name="Picture 144" descr="http://www.platesh.ru/wp-content/uploads/2011/09/annuitet_example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10200" y="68199000"/>
          <a:ext cx="0" cy="212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514350</xdr:colOff>
      <xdr:row>176</xdr:row>
      <xdr:rowOff>57150</xdr:rowOff>
    </xdr:from>
    <xdr:to>
      <xdr:col>3</xdr:col>
      <xdr:colOff>514350</xdr:colOff>
      <xdr:row>178</xdr:row>
      <xdr:rowOff>146050</xdr:rowOff>
    </xdr:to>
    <xdr:pic>
      <xdr:nvPicPr>
        <xdr:cNvPr id="6" name="Picture 1" descr="Формула аннуитетного плетежа 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0275" y="68256150"/>
          <a:ext cx="0" cy="469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514350</xdr:colOff>
      <xdr:row>176</xdr:row>
      <xdr:rowOff>57150</xdr:rowOff>
    </xdr:from>
    <xdr:to>
      <xdr:col>3</xdr:col>
      <xdr:colOff>514350</xdr:colOff>
      <xdr:row>178</xdr:row>
      <xdr:rowOff>120650</xdr:rowOff>
    </xdr:to>
    <xdr:pic>
      <xdr:nvPicPr>
        <xdr:cNvPr id="7" name="Picture 1" descr="Формула аннуитетного плетежа 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0275" y="68256150"/>
          <a:ext cx="0" cy="444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514350</xdr:colOff>
      <xdr:row>172</xdr:row>
      <xdr:rowOff>57150</xdr:rowOff>
    </xdr:from>
    <xdr:to>
      <xdr:col>3</xdr:col>
      <xdr:colOff>514350</xdr:colOff>
      <xdr:row>174</xdr:row>
      <xdr:rowOff>171450</xdr:rowOff>
    </xdr:to>
    <xdr:pic>
      <xdr:nvPicPr>
        <xdr:cNvPr id="8" name="Picture 1" descr="Формула аннуитетного плетежа 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0275" y="67494150"/>
          <a:ext cx="0" cy="495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514350</xdr:colOff>
      <xdr:row>172</xdr:row>
      <xdr:rowOff>57150</xdr:rowOff>
    </xdr:from>
    <xdr:to>
      <xdr:col>3</xdr:col>
      <xdr:colOff>514350</xdr:colOff>
      <xdr:row>174</xdr:row>
      <xdr:rowOff>158750</xdr:rowOff>
    </xdr:to>
    <xdr:pic>
      <xdr:nvPicPr>
        <xdr:cNvPr id="9" name="Picture 1" descr="Формула аннуитетного плетежа 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0275" y="67494150"/>
          <a:ext cx="0" cy="4826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514350</xdr:colOff>
      <xdr:row>172</xdr:row>
      <xdr:rowOff>57150</xdr:rowOff>
    </xdr:from>
    <xdr:to>
      <xdr:col>3</xdr:col>
      <xdr:colOff>514350</xdr:colOff>
      <xdr:row>174</xdr:row>
      <xdr:rowOff>133350</xdr:rowOff>
    </xdr:to>
    <xdr:pic>
      <xdr:nvPicPr>
        <xdr:cNvPr id="10" name="Picture 1" descr="Формула аннуитетного плетежа 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0275" y="67494150"/>
          <a:ext cx="0" cy="457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50800</xdr:colOff>
      <xdr:row>72</xdr:row>
      <xdr:rowOff>38100</xdr:rowOff>
    </xdr:from>
    <xdr:to>
      <xdr:col>0</xdr:col>
      <xdr:colOff>838200</xdr:colOff>
      <xdr:row>72</xdr:row>
      <xdr:rowOff>203200</xdr:rowOff>
    </xdr:to>
    <xdr:sp macro="[0]!Показатьформупервый" textlink="">
      <xdr:nvSpPr>
        <xdr:cNvPr id="11" name="TextBox 10"/>
        <xdr:cNvSpPr txBox="1"/>
      </xdr:nvSpPr>
      <xdr:spPr>
        <a:xfrm>
          <a:off x="50800" y="48425100"/>
          <a:ext cx="844550" cy="155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400">
              <a:latin typeface="Times New Roman" pitchFamily="18" charset="0"/>
              <a:cs typeface="Times New Roman" pitchFamily="18" charset="0"/>
            </a:rPr>
            <a:t>меню</a:t>
          </a:r>
        </a:p>
      </xdr:txBody>
    </xdr:sp>
    <xdr:clientData/>
  </xdr:twoCellAnchor>
  <xdr:twoCellAnchor editAs="oneCell">
    <xdr:from>
      <xdr:col>18</xdr:col>
      <xdr:colOff>368300</xdr:colOff>
      <xdr:row>187</xdr:row>
      <xdr:rowOff>33029</xdr:rowOff>
    </xdr:from>
    <xdr:to>
      <xdr:col>20</xdr:col>
      <xdr:colOff>584991</xdr:colOff>
      <xdr:row>190</xdr:row>
      <xdr:rowOff>114300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56042" t="71135" r="29142" b="15577"/>
        <a:stretch>
          <a:fillRect/>
        </a:stretch>
      </xdr:blipFill>
      <xdr:spPr bwMode="auto">
        <a:xfrm>
          <a:off x="23329900" y="38044129"/>
          <a:ext cx="2020091" cy="7543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134471</xdr:colOff>
      <xdr:row>183</xdr:row>
      <xdr:rowOff>33618</xdr:rowOff>
    </xdr:from>
    <xdr:to>
      <xdr:col>10</xdr:col>
      <xdr:colOff>448235</xdr:colOff>
      <xdr:row>198</xdr:row>
      <xdr:rowOff>112059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414618</xdr:colOff>
      <xdr:row>191</xdr:row>
      <xdr:rowOff>134471</xdr:rowOff>
    </xdr:from>
    <xdr:to>
      <xdr:col>17</xdr:col>
      <xdr:colOff>627529</xdr:colOff>
      <xdr:row>207</xdr:row>
      <xdr:rowOff>67235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>
      <selection activeCell="F17" sqref="F1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I11" sqref="I1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S1187"/>
  <sheetViews>
    <sheetView tabSelected="1" topLeftCell="E183" zoomScale="85" zoomScaleNormal="85" workbookViewId="0">
      <selection activeCell="S202" sqref="S202"/>
    </sheetView>
  </sheetViews>
  <sheetFormatPr defaultRowHeight="15"/>
  <cols>
    <col min="1" max="1" width="61.140625" customWidth="1"/>
    <col min="2" max="2" width="17" customWidth="1"/>
    <col min="3" max="3" width="1.28515625" customWidth="1"/>
    <col min="4" max="4" width="81.7109375" customWidth="1"/>
    <col min="6" max="6" width="12.5703125" bestFit="1" customWidth="1"/>
    <col min="7" max="7" width="13.140625" bestFit="1" customWidth="1"/>
    <col min="8" max="8" width="12.85546875" customWidth="1"/>
    <col min="9" max="23" width="13.42578125" bestFit="1" customWidth="1"/>
    <col min="24" max="44" width="14.42578125" bestFit="1" customWidth="1"/>
    <col min="45" max="45" width="24.140625" customWidth="1"/>
  </cols>
  <sheetData>
    <row r="1" spans="1:45" ht="15.75" thickBot="1"/>
    <row r="2" spans="1:45" ht="22.5">
      <c r="A2" s="153" t="s">
        <v>253</v>
      </c>
      <c r="B2" s="147" t="s">
        <v>251</v>
      </c>
      <c r="C2" s="1"/>
      <c r="D2" s="161" t="s">
        <v>252</v>
      </c>
      <c r="E2" s="77"/>
      <c r="F2" s="77"/>
      <c r="G2" s="77"/>
      <c r="H2" s="77"/>
      <c r="I2" s="77"/>
      <c r="J2" s="77"/>
      <c r="K2" s="77"/>
      <c r="L2" s="78"/>
      <c r="M2" s="77"/>
      <c r="N2" s="76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3"/>
      <c r="AR2" s="2"/>
    </row>
    <row r="3" spans="1:45" ht="18.75">
      <c r="A3" s="154" t="s">
        <v>216</v>
      </c>
      <c r="B3" s="148">
        <v>95.4</v>
      </c>
      <c r="C3" s="1"/>
      <c r="D3" s="162" t="s">
        <v>1</v>
      </c>
      <c r="E3" s="109">
        <f>$B$10</f>
        <v>2014</v>
      </c>
      <c r="F3" s="110">
        <f t="shared" ref="F3:AQ3" si="0">E3+1</f>
        <v>2015</v>
      </c>
      <c r="G3" s="110">
        <f t="shared" si="0"/>
        <v>2016</v>
      </c>
      <c r="H3" s="110">
        <f t="shared" si="0"/>
        <v>2017</v>
      </c>
      <c r="I3" s="110">
        <f t="shared" si="0"/>
        <v>2018</v>
      </c>
      <c r="J3" s="110">
        <f t="shared" si="0"/>
        <v>2019</v>
      </c>
      <c r="K3" s="110">
        <f t="shared" si="0"/>
        <v>2020</v>
      </c>
      <c r="L3" s="110">
        <f t="shared" si="0"/>
        <v>2021</v>
      </c>
      <c r="M3" s="110">
        <f t="shared" si="0"/>
        <v>2022</v>
      </c>
      <c r="N3" s="28">
        <f t="shared" si="0"/>
        <v>2023</v>
      </c>
      <c r="O3" s="28">
        <f t="shared" si="0"/>
        <v>2024</v>
      </c>
      <c r="P3" s="28">
        <f t="shared" si="0"/>
        <v>2025</v>
      </c>
      <c r="Q3" s="28">
        <f t="shared" si="0"/>
        <v>2026</v>
      </c>
      <c r="R3" s="28">
        <f t="shared" si="0"/>
        <v>2027</v>
      </c>
      <c r="S3" s="28">
        <f t="shared" si="0"/>
        <v>2028</v>
      </c>
      <c r="T3" s="28">
        <f t="shared" si="0"/>
        <v>2029</v>
      </c>
      <c r="U3" s="28">
        <f t="shared" si="0"/>
        <v>2030</v>
      </c>
      <c r="V3" s="28">
        <f t="shared" si="0"/>
        <v>2031</v>
      </c>
      <c r="W3" s="28">
        <f t="shared" si="0"/>
        <v>2032</v>
      </c>
      <c r="X3" s="28">
        <f t="shared" si="0"/>
        <v>2033</v>
      </c>
      <c r="Y3" s="28">
        <f t="shared" si="0"/>
        <v>2034</v>
      </c>
      <c r="Z3" s="28">
        <f t="shared" si="0"/>
        <v>2035</v>
      </c>
      <c r="AA3" s="28">
        <f t="shared" si="0"/>
        <v>2036</v>
      </c>
      <c r="AB3" s="28">
        <f t="shared" si="0"/>
        <v>2037</v>
      </c>
      <c r="AC3" s="28">
        <f t="shared" si="0"/>
        <v>2038</v>
      </c>
      <c r="AD3" s="28">
        <f t="shared" si="0"/>
        <v>2039</v>
      </c>
      <c r="AE3" s="28">
        <f t="shared" si="0"/>
        <v>2040</v>
      </c>
      <c r="AF3" s="28">
        <f t="shared" si="0"/>
        <v>2041</v>
      </c>
      <c r="AG3" s="28">
        <f t="shared" si="0"/>
        <v>2042</v>
      </c>
      <c r="AH3" s="28">
        <f t="shared" si="0"/>
        <v>2043</v>
      </c>
      <c r="AI3" s="28">
        <f t="shared" si="0"/>
        <v>2044</v>
      </c>
      <c r="AJ3" s="28">
        <f t="shared" si="0"/>
        <v>2045</v>
      </c>
      <c r="AK3" s="28">
        <f t="shared" si="0"/>
        <v>2046</v>
      </c>
      <c r="AL3" s="28">
        <f t="shared" si="0"/>
        <v>2047</v>
      </c>
      <c r="AM3" s="28">
        <f t="shared" si="0"/>
        <v>2048</v>
      </c>
      <c r="AN3" s="28">
        <f t="shared" si="0"/>
        <v>2049</v>
      </c>
      <c r="AO3" s="28">
        <f t="shared" si="0"/>
        <v>2050</v>
      </c>
      <c r="AP3" s="28">
        <f t="shared" si="0"/>
        <v>2051</v>
      </c>
      <c r="AQ3" s="27">
        <f t="shared" si="0"/>
        <v>2052</v>
      </c>
      <c r="AR3" s="4"/>
    </row>
    <row r="4" spans="1:45" ht="15.75">
      <c r="A4" s="155" t="s">
        <v>38</v>
      </c>
      <c r="B4" s="148">
        <v>0.34</v>
      </c>
      <c r="C4" s="1"/>
      <c r="D4" s="163" t="s">
        <v>3</v>
      </c>
      <c r="E4" s="79"/>
      <c r="F4" s="109">
        <f t="shared" ref="F4:AQ4" si="1">SUM(F5:F6)</f>
        <v>0</v>
      </c>
      <c r="G4" s="109">
        <f t="shared" si="1"/>
        <v>156800</v>
      </c>
      <c r="H4" s="109">
        <f t="shared" si="1"/>
        <v>456977.62170791894</v>
      </c>
      <c r="I4" s="109">
        <f t="shared" si="1"/>
        <v>749448.47890090605</v>
      </c>
      <c r="J4" s="109">
        <f t="shared" si="1"/>
        <v>1026403.7765448312</v>
      </c>
      <c r="K4" s="109">
        <f t="shared" si="1"/>
        <v>1249205.2369911009</v>
      </c>
      <c r="L4" s="109">
        <f t="shared" si="1"/>
        <v>1296177.6423963672</v>
      </c>
      <c r="M4" s="109">
        <f t="shared" si="1"/>
        <v>1242082.119376041</v>
      </c>
      <c r="N4" s="34">
        <f t="shared" si="1"/>
        <v>1190191.1742441321</v>
      </c>
      <c r="O4" s="34">
        <f t="shared" si="1"/>
        <v>1140417.183929919</v>
      </c>
      <c r="P4" s="34">
        <f t="shared" si="1"/>
        <v>1092675.9172115619</v>
      </c>
      <c r="Q4" s="34">
        <f t="shared" si="1"/>
        <v>1046886.4070437417</v>
      </c>
      <c r="R4" s="34">
        <f t="shared" si="1"/>
        <v>1002970.8275499766</v>
      </c>
      <c r="S4" s="34">
        <f t="shared" si="1"/>
        <v>960854.37551451812</v>
      </c>
      <c r="T4" s="34">
        <f t="shared" si="1"/>
        <v>920465.15621439158</v>
      </c>
      <c r="U4" s="34">
        <f t="shared" si="1"/>
        <v>881734.07343760144</v>
      </c>
      <c r="V4" s="34">
        <f t="shared" si="1"/>
        <v>844594.72353879595</v>
      </c>
      <c r="W4" s="34">
        <f t="shared" si="1"/>
        <v>808983.29338879569</v>
      </c>
      <c r="X4" s="34">
        <f t="shared" si="1"/>
        <v>774838.46207932825</v>
      </c>
      <c r="Y4" s="34">
        <f t="shared" si="1"/>
        <v>742101.30624907988</v>
      </c>
      <c r="Z4" s="34">
        <f t="shared" si="1"/>
        <v>685840.17659022717</v>
      </c>
      <c r="AA4" s="34">
        <f t="shared" si="1"/>
        <v>611795.05460560042</v>
      </c>
      <c r="AB4" s="34">
        <f t="shared" si="1"/>
        <v>547387.51448517467</v>
      </c>
      <c r="AC4" s="34">
        <f t="shared" si="1"/>
        <v>491129.45509566343</v>
      </c>
      <c r="AD4" s="34">
        <f t="shared" si="1"/>
        <v>441796.71994198952</v>
      </c>
      <c r="AE4" s="34">
        <f t="shared" si="1"/>
        <v>398376.81745788158</v>
      </c>
      <c r="AF4" s="34">
        <f t="shared" si="1"/>
        <v>360027.9814464454</v>
      </c>
      <c r="AG4" s="34">
        <f t="shared" si="1"/>
        <v>326046.91367094219</v>
      </c>
      <c r="AH4" s="34">
        <f t="shared" si="1"/>
        <v>295843.21711503842</v>
      </c>
      <c r="AI4" s="34">
        <f t="shared" si="1"/>
        <v>268919.01754571672</v>
      </c>
      <c r="AJ4" s="34">
        <f t="shared" si="1"/>
        <v>244852.63252146292</v>
      </c>
      <c r="AK4" s="34">
        <f t="shared" si="1"/>
        <v>223285.41602732553</v>
      </c>
      <c r="AL4" s="34">
        <f t="shared" si="1"/>
        <v>203911.10846603013</v>
      </c>
      <c r="AM4" s="34">
        <f t="shared" si="1"/>
        <v>186467.17368220608</v>
      </c>
      <c r="AN4" s="34">
        <f t="shared" si="1"/>
        <v>170727.71995178488</v>
      </c>
      <c r="AO4" s="34">
        <f t="shared" si="1"/>
        <v>156497.68980589687</v>
      </c>
      <c r="AP4" s="34">
        <f t="shared" si="1"/>
        <v>143608.07103291497</v>
      </c>
      <c r="AQ4" s="33">
        <f t="shared" si="1"/>
        <v>131911.93325781764</v>
      </c>
      <c r="AR4" s="117">
        <f>SUM(F4:AQ4)</f>
        <v>23472232.389019117</v>
      </c>
      <c r="AS4" s="117">
        <f>MAX(F4:AQ4)</f>
        <v>1296177.6423963672</v>
      </c>
    </row>
    <row r="5" spans="1:45" ht="15.75">
      <c r="A5" s="154" t="s">
        <v>2</v>
      </c>
      <c r="B5" s="252">
        <v>34</v>
      </c>
      <c r="D5" s="163" t="s">
        <v>5</v>
      </c>
      <c r="E5" s="80"/>
      <c r="F5" s="109">
        <f t="shared" ref="F5:AQ5" si="2">F65*F45</f>
        <v>0</v>
      </c>
      <c r="G5" s="109">
        <f t="shared" si="2"/>
        <v>0</v>
      </c>
      <c r="H5" s="109">
        <f t="shared" si="2"/>
        <v>300177.62170791894</v>
      </c>
      <c r="I5" s="109">
        <f t="shared" si="2"/>
        <v>592648.47890090605</v>
      </c>
      <c r="J5" s="109">
        <f t="shared" si="2"/>
        <v>869603.77654483123</v>
      </c>
      <c r="K5" s="109">
        <f t="shared" si="2"/>
        <v>1123765.2369911009</v>
      </c>
      <c r="L5" s="109">
        <f t="shared" si="2"/>
        <v>1296177.6423963672</v>
      </c>
      <c r="M5" s="109">
        <f t="shared" si="2"/>
        <v>1242082.119376041</v>
      </c>
      <c r="N5" s="34">
        <f t="shared" si="2"/>
        <v>1190191.1742441321</v>
      </c>
      <c r="O5" s="34">
        <f t="shared" si="2"/>
        <v>1140417.183929919</v>
      </c>
      <c r="P5" s="34">
        <f t="shared" si="2"/>
        <v>1092675.9172115619</v>
      </c>
      <c r="Q5" s="34">
        <f t="shared" si="2"/>
        <v>1046886.4070437417</v>
      </c>
      <c r="R5" s="34">
        <f t="shared" si="2"/>
        <v>1002970.8275499766</v>
      </c>
      <c r="S5" s="34">
        <f t="shared" si="2"/>
        <v>960854.37551451812</v>
      </c>
      <c r="T5" s="34">
        <f t="shared" si="2"/>
        <v>920465.15621439158</v>
      </c>
      <c r="U5" s="34">
        <f t="shared" si="2"/>
        <v>881734.07343760144</v>
      </c>
      <c r="V5" s="34">
        <f t="shared" si="2"/>
        <v>844594.72353879595</v>
      </c>
      <c r="W5" s="34">
        <f t="shared" si="2"/>
        <v>808983.29338879569</v>
      </c>
      <c r="X5" s="34">
        <f t="shared" si="2"/>
        <v>774838.46207932825</v>
      </c>
      <c r="Y5" s="34">
        <f t="shared" si="2"/>
        <v>742101.30624907988</v>
      </c>
      <c r="Z5" s="34">
        <f t="shared" si="2"/>
        <v>685840.17659022717</v>
      </c>
      <c r="AA5" s="34">
        <f t="shared" si="2"/>
        <v>611795.05460560042</v>
      </c>
      <c r="AB5" s="34">
        <f t="shared" si="2"/>
        <v>547387.51448517467</v>
      </c>
      <c r="AC5" s="34">
        <f t="shared" si="2"/>
        <v>491129.45509566343</v>
      </c>
      <c r="AD5" s="34">
        <f t="shared" si="2"/>
        <v>441796.71994198952</v>
      </c>
      <c r="AE5" s="34">
        <f t="shared" si="2"/>
        <v>398376.81745788158</v>
      </c>
      <c r="AF5" s="34">
        <f t="shared" si="2"/>
        <v>360027.9814464454</v>
      </c>
      <c r="AG5" s="34">
        <f t="shared" si="2"/>
        <v>326046.91367094219</v>
      </c>
      <c r="AH5" s="34">
        <f t="shared" si="2"/>
        <v>295843.21711503842</v>
      </c>
      <c r="AI5" s="34">
        <f t="shared" si="2"/>
        <v>268919.01754571672</v>
      </c>
      <c r="AJ5" s="34">
        <f t="shared" si="2"/>
        <v>244852.63252146292</v>
      </c>
      <c r="AK5" s="34">
        <f t="shared" si="2"/>
        <v>223285.41602732553</v>
      </c>
      <c r="AL5" s="34">
        <f t="shared" si="2"/>
        <v>203911.10846603013</v>
      </c>
      <c r="AM5" s="34">
        <f t="shared" si="2"/>
        <v>186467.17368220608</v>
      </c>
      <c r="AN5" s="34">
        <f t="shared" si="2"/>
        <v>170727.71995178488</v>
      </c>
      <c r="AO5" s="34">
        <f t="shared" si="2"/>
        <v>156497.68980589687</v>
      </c>
      <c r="AP5" s="34">
        <f t="shared" si="2"/>
        <v>143608.07103291497</v>
      </c>
      <c r="AQ5" s="34">
        <f t="shared" si="2"/>
        <v>131911.93325781764</v>
      </c>
      <c r="AR5" s="6"/>
    </row>
    <row r="6" spans="1:45" ht="15.75">
      <c r="A6" s="154" t="s">
        <v>4</v>
      </c>
      <c r="B6" s="149">
        <v>35</v>
      </c>
      <c r="C6" s="1"/>
      <c r="D6" s="163" t="s">
        <v>7</v>
      </c>
      <c r="E6" s="79"/>
      <c r="F6" s="109">
        <f t="shared" ref="F6:AQ6" si="3">F8*F13*F12</f>
        <v>0</v>
      </c>
      <c r="G6" s="109">
        <f t="shared" si="3"/>
        <v>156800</v>
      </c>
      <c r="H6" s="109">
        <f t="shared" si="3"/>
        <v>156800</v>
      </c>
      <c r="I6" s="109">
        <f t="shared" si="3"/>
        <v>156800</v>
      </c>
      <c r="J6" s="109">
        <f t="shared" si="3"/>
        <v>156800</v>
      </c>
      <c r="K6" s="109">
        <f t="shared" si="3"/>
        <v>125440</v>
      </c>
      <c r="L6" s="109">
        <f t="shared" si="3"/>
        <v>0</v>
      </c>
      <c r="M6" s="109">
        <f t="shared" si="3"/>
        <v>0</v>
      </c>
      <c r="N6" s="34">
        <f t="shared" si="3"/>
        <v>0</v>
      </c>
      <c r="O6" s="34">
        <f t="shared" si="3"/>
        <v>0</v>
      </c>
      <c r="P6" s="34">
        <f t="shared" si="3"/>
        <v>0</v>
      </c>
      <c r="Q6" s="34">
        <f t="shared" si="3"/>
        <v>0</v>
      </c>
      <c r="R6" s="34">
        <f t="shared" si="3"/>
        <v>0</v>
      </c>
      <c r="S6" s="34">
        <f t="shared" si="3"/>
        <v>0</v>
      </c>
      <c r="T6" s="34">
        <f t="shared" si="3"/>
        <v>0</v>
      </c>
      <c r="U6" s="34">
        <f t="shared" si="3"/>
        <v>0</v>
      </c>
      <c r="V6" s="34">
        <f t="shared" si="3"/>
        <v>0</v>
      </c>
      <c r="W6" s="34">
        <f t="shared" si="3"/>
        <v>0</v>
      </c>
      <c r="X6" s="34">
        <f t="shared" si="3"/>
        <v>0</v>
      </c>
      <c r="Y6" s="34">
        <f t="shared" si="3"/>
        <v>0</v>
      </c>
      <c r="Z6" s="34">
        <f t="shared" si="3"/>
        <v>0</v>
      </c>
      <c r="AA6" s="34">
        <f t="shared" si="3"/>
        <v>0</v>
      </c>
      <c r="AB6" s="34">
        <f t="shared" si="3"/>
        <v>0</v>
      </c>
      <c r="AC6" s="34">
        <f t="shared" si="3"/>
        <v>0</v>
      </c>
      <c r="AD6" s="34">
        <f t="shared" si="3"/>
        <v>0</v>
      </c>
      <c r="AE6" s="34">
        <f t="shared" si="3"/>
        <v>0</v>
      </c>
      <c r="AF6" s="34">
        <f t="shared" si="3"/>
        <v>0</v>
      </c>
      <c r="AG6" s="34">
        <f t="shared" si="3"/>
        <v>0</v>
      </c>
      <c r="AH6" s="34">
        <f t="shared" si="3"/>
        <v>0</v>
      </c>
      <c r="AI6" s="34">
        <f t="shared" si="3"/>
        <v>0</v>
      </c>
      <c r="AJ6" s="34">
        <f t="shared" si="3"/>
        <v>0</v>
      </c>
      <c r="AK6" s="34">
        <f t="shared" si="3"/>
        <v>0</v>
      </c>
      <c r="AL6" s="34">
        <f t="shared" si="3"/>
        <v>0</v>
      </c>
      <c r="AM6" s="34">
        <f t="shared" si="3"/>
        <v>0</v>
      </c>
      <c r="AN6" s="34">
        <f t="shared" si="3"/>
        <v>0</v>
      </c>
      <c r="AO6" s="34">
        <f t="shared" si="3"/>
        <v>0</v>
      </c>
      <c r="AP6" s="34">
        <f t="shared" si="3"/>
        <v>0</v>
      </c>
      <c r="AQ6" s="33">
        <f t="shared" si="3"/>
        <v>0</v>
      </c>
      <c r="AR6" s="6"/>
    </row>
    <row r="7" spans="1:45" ht="15.75">
      <c r="A7" s="154" t="s">
        <v>8</v>
      </c>
      <c r="B7" s="149">
        <v>2016</v>
      </c>
      <c r="C7" s="1"/>
      <c r="D7" s="163" t="s">
        <v>9</v>
      </c>
      <c r="E7" s="79"/>
      <c r="F7" s="109">
        <f t="shared" ref="F7:AQ7" si="4">0.8*F4</f>
        <v>0</v>
      </c>
      <c r="G7" s="109">
        <f t="shared" si="4"/>
        <v>125440</v>
      </c>
      <c r="H7" s="109">
        <f t="shared" si="4"/>
        <v>365582.09736633516</v>
      </c>
      <c r="I7" s="109">
        <f t="shared" si="4"/>
        <v>599558.78312072484</v>
      </c>
      <c r="J7" s="109">
        <f t="shared" si="4"/>
        <v>821123.02123586508</v>
      </c>
      <c r="K7" s="109">
        <f t="shared" si="4"/>
        <v>999364.18959288078</v>
      </c>
      <c r="L7" s="109">
        <f t="shared" si="4"/>
        <v>1036942.1139170937</v>
      </c>
      <c r="M7" s="109">
        <f t="shared" si="4"/>
        <v>993665.69550083287</v>
      </c>
      <c r="N7" s="34">
        <f t="shared" si="4"/>
        <v>952152.9393953057</v>
      </c>
      <c r="O7" s="34">
        <f t="shared" si="4"/>
        <v>912333.7471439353</v>
      </c>
      <c r="P7" s="34">
        <f t="shared" si="4"/>
        <v>874140.73376924964</v>
      </c>
      <c r="Q7" s="34">
        <f t="shared" si="4"/>
        <v>837509.12563499343</v>
      </c>
      <c r="R7" s="34">
        <f t="shared" si="4"/>
        <v>802376.66203998134</v>
      </c>
      <c r="S7" s="34">
        <f t="shared" si="4"/>
        <v>768683.50041161454</v>
      </c>
      <c r="T7" s="34">
        <f t="shared" si="4"/>
        <v>736372.12497151329</v>
      </c>
      <c r="U7" s="34">
        <f t="shared" si="4"/>
        <v>705387.25875008118</v>
      </c>
      <c r="V7" s="34">
        <f t="shared" si="4"/>
        <v>675675.77883103676</v>
      </c>
      <c r="W7" s="34">
        <f t="shared" si="4"/>
        <v>647186.63471103658</v>
      </c>
      <c r="X7" s="34">
        <f t="shared" si="4"/>
        <v>619870.76966346265</v>
      </c>
      <c r="Y7" s="34">
        <f t="shared" si="4"/>
        <v>593681.04499926395</v>
      </c>
      <c r="Z7" s="34">
        <f t="shared" si="4"/>
        <v>548672.14127218176</v>
      </c>
      <c r="AA7" s="34">
        <f t="shared" si="4"/>
        <v>489436.04368448036</v>
      </c>
      <c r="AB7" s="34">
        <f t="shared" si="4"/>
        <v>437910.01158813975</v>
      </c>
      <c r="AC7" s="34">
        <f t="shared" si="4"/>
        <v>392903.56407653075</v>
      </c>
      <c r="AD7" s="34">
        <f t="shared" si="4"/>
        <v>353437.37595359166</v>
      </c>
      <c r="AE7" s="34">
        <f t="shared" si="4"/>
        <v>318701.4539663053</v>
      </c>
      <c r="AF7" s="34">
        <f t="shared" si="4"/>
        <v>288022.38515715633</v>
      </c>
      <c r="AG7" s="34">
        <f t="shared" si="4"/>
        <v>260837.53093675376</v>
      </c>
      <c r="AH7" s="34">
        <f t="shared" si="4"/>
        <v>236674.57369203074</v>
      </c>
      <c r="AI7" s="34">
        <f t="shared" si="4"/>
        <v>215135.21403657339</v>
      </c>
      <c r="AJ7" s="34">
        <f t="shared" si="4"/>
        <v>195882.10601717036</v>
      </c>
      <c r="AK7" s="34">
        <f t="shared" si="4"/>
        <v>178628.33282186044</v>
      </c>
      <c r="AL7" s="34">
        <f t="shared" si="4"/>
        <v>163128.8867728241</v>
      </c>
      <c r="AM7" s="34">
        <f t="shared" si="4"/>
        <v>149173.73894576487</v>
      </c>
      <c r="AN7" s="34">
        <f t="shared" si="4"/>
        <v>136582.17596142791</v>
      </c>
      <c r="AO7" s="34">
        <f t="shared" si="4"/>
        <v>125198.1518447175</v>
      </c>
      <c r="AP7" s="34">
        <f t="shared" si="4"/>
        <v>114886.45682633198</v>
      </c>
      <c r="AQ7" s="33">
        <f t="shared" si="4"/>
        <v>105529.54660625412</v>
      </c>
      <c r="AR7" s="6"/>
    </row>
    <row r="8" spans="1:45" ht="15.75">
      <c r="A8" s="154" t="s">
        <v>214</v>
      </c>
      <c r="B8" s="150">
        <v>28</v>
      </c>
      <c r="C8" s="1"/>
      <c r="D8" s="163" t="s">
        <v>10</v>
      </c>
      <c r="E8" s="80"/>
      <c r="F8" s="109">
        <f t="shared" ref="F8:AQ8" si="5">SUM(F9:F10)</f>
        <v>0</v>
      </c>
      <c r="G8" s="109">
        <f t="shared" si="5"/>
        <v>35</v>
      </c>
      <c r="H8" s="109">
        <f t="shared" si="5"/>
        <v>35</v>
      </c>
      <c r="I8" s="109">
        <f t="shared" si="5"/>
        <v>35</v>
      </c>
      <c r="J8" s="109">
        <f t="shared" si="5"/>
        <v>35</v>
      </c>
      <c r="K8" s="109">
        <f t="shared" si="5"/>
        <v>28</v>
      </c>
      <c r="L8" s="109">
        <f t="shared" si="5"/>
        <v>0</v>
      </c>
      <c r="M8" s="109">
        <f t="shared" si="5"/>
        <v>0</v>
      </c>
      <c r="N8" s="34">
        <f t="shared" si="5"/>
        <v>0</v>
      </c>
      <c r="O8" s="34">
        <f t="shared" si="5"/>
        <v>0</v>
      </c>
      <c r="P8" s="34">
        <f t="shared" si="5"/>
        <v>0</v>
      </c>
      <c r="Q8" s="34">
        <f t="shared" si="5"/>
        <v>0</v>
      </c>
      <c r="R8" s="34">
        <f t="shared" si="5"/>
        <v>0</v>
      </c>
      <c r="S8" s="34">
        <f t="shared" si="5"/>
        <v>0</v>
      </c>
      <c r="T8" s="34">
        <f t="shared" si="5"/>
        <v>0</v>
      </c>
      <c r="U8" s="34">
        <f t="shared" si="5"/>
        <v>0</v>
      </c>
      <c r="V8" s="34">
        <f t="shared" si="5"/>
        <v>0</v>
      </c>
      <c r="W8" s="34">
        <f t="shared" si="5"/>
        <v>0</v>
      </c>
      <c r="X8" s="34">
        <f t="shared" si="5"/>
        <v>0</v>
      </c>
      <c r="Y8" s="34">
        <f t="shared" si="5"/>
        <v>0</v>
      </c>
      <c r="Z8" s="34">
        <f t="shared" si="5"/>
        <v>0</v>
      </c>
      <c r="AA8" s="34">
        <f t="shared" si="5"/>
        <v>0</v>
      </c>
      <c r="AB8" s="34">
        <f t="shared" si="5"/>
        <v>0</v>
      </c>
      <c r="AC8" s="34">
        <f t="shared" si="5"/>
        <v>0</v>
      </c>
      <c r="AD8" s="34">
        <f t="shared" si="5"/>
        <v>0</v>
      </c>
      <c r="AE8" s="34">
        <f t="shared" si="5"/>
        <v>0</v>
      </c>
      <c r="AF8" s="34">
        <f t="shared" si="5"/>
        <v>0</v>
      </c>
      <c r="AG8" s="34">
        <f t="shared" si="5"/>
        <v>0</v>
      </c>
      <c r="AH8" s="34">
        <f t="shared" si="5"/>
        <v>0</v>
      </c>
      <c r="AI8" s="34">
        <f t="shared" si="5"/>
        <v>0</v>
      </c>
      <c r="AJ8" s="34">
        <f t="shared" si="5"/>
        <v>0</v>
      </c>
      <c r="AK8" s="34">
        <f t="shared" si="5"/>
        <v>0</v>
      </c>
      <c r="AL8" s="34">
        <f t="shared" si="5"/>
        <v>0</v>
      </c>
      <c r="AM8" s="34">
        <f t="shared" si="5"/>
        <v>0</v>
      </c>
      <c r="AN8" s="34">
        <f t="shared" si="5"/>
        <v>0</v>
      </c>
      <c r="AO8" s="34">
        <f t="shared" si="5"/>
        <v>0</v>
      </c>
      <c r="AP8" s="34">
        <f t="shared" si="5"/>
        <v>0</v>
      </c>
      <c r="AQ8" s="33">
        <f t="shared" si="5"/>
        <v>0</v>
      </c>
      <c r="AR8" s="6"/>
    </row>
    <row r="9" spans="1:45" ht="15.75">
      <c r="A9" s="154" t="s">
        <v>11</v>
      </c>
      <c r="B9" s="149">
        <v>2900</v>
      </c>
      <c r="C9" s="1"/>
      <c r="D9" s="163" t="s">
        <v>12</v>
      </c>
      <c r="E9" s="79"/>
      <c r="F9" s="109">
        <f>ROUND(IF((F3-$B$7)&gt;=0,IF(ISERROR(IF((SUM($D$9:E9)+$B$6)/$B$28&lt;1,$B$6,$B$28-SUM($D$9:E9))),0,IF((SUM($D$9:E9)+$B$6)/$B$28&lt;1,$B$6,$B$28-SUM($D$9:E9))),0),0)</f>
        <v>0</v>
      </c>
      <c r="G9" s="109">
        <f>ROUND(IF((G3-$B$7)&gt;=0,IF(ISERROR(IF((SUM($D$9:F9)+$B$6)/$B$28&lt;1,$B$6,$B$28-SUM($D$9:F9))),0,IF((SUM($D$9:F9)+$B$6)/$B$28&lt;1,$B$6,$B$28-SUM($D$9:F9))),0),0)</f>
        <v>35</v>
      </c>
      <c r="H9" s="109">
        <f>ROUND(IF((H3-$B$7)&gt;=0,IF(ISERROR(IF((SUM($D$9:G9)+$B$6)/$B$28&lt;1,$B$6,$B$28-SUM($D$9:G9))),0,IF((SUM($D$9:G9)+$B$6)/$B$28&lt;1,$B$6,$B$28-SUM($D$9:G9))),0),0)</f>
        <v>35</v>
      </c>
      <c r="I9" s="109">
        <f>ROUND(IF((I3-$B$7)&gt;=0,IF(ISERROR(IF((SUM($D$9:H9)+$B$6)/$B$28&lt;1,$B$6,$B$28-SUM($D$9:H9))),0,IF((SUM($D$9:H9)+$B$6)/$B$28&lt;1,$B$6,$B$28-SUM($D$9:H9))),0),0)</f>
        <v>35</v>
      </c>
      <c r="J9" s="109">
        <f>ROUND(IF((J3-$B$7)&gt;=0,IF(ISERROR(IF((SUM($D$9:I9)+$B$6)/$B$28&lt;1,$B$6,$B$28-SUM($D$9:I9))),0,IF((SUM($D$9:I9)+$B$6)/$B$28&lt;1,$B$6,$B$28-SUM($D$9:I9))),0),0)</f>
        <v>35</v>
      </c>
      <c r="K9" s="109">
        <f>ROUND(IF((K3-$B$7)&gt;=0,IF(ISERROR(IF((SUM($D$9:J9)+$B$6)/$B$28&lt;1,$B$6,$B$28-SUM($D$9:J9))),0,IF((SUM($D$9:J9)+$B$6)/$B$28&lt;1,$B$6,$B$28-SUM($D$9:J9))),0),0)</f>
        <v>28</v>
      </c>
      <c r="L9" s="109">
        <f>ROUND(IF((L3-$B$7)&gt;=0,IF(ISERROR(IF((SUM($D$9:K9)+$B$6)/$B$28&lt;1,$B$6,$B$28-SUM($D$9:K9))),0,IF((SUM($D$9:K9)+$B$6)/$B$28&lt;1,$B$6,$B$28-SUM($D$9:K9))),0),0)</f>
        <v>0</v>
      </c>
      <c r="M9" s="109">
        <f>ROUND(IF((M3-$B$7)&gt;=0,IF(ISERROR(IF((SUM($D$9:L9)+$B$6)/$B$28&lt;1,$B$6,$B$28-SUM($D$9:L9))),0,IF((SUM($D$9:L9)+$B$6)/$B$28&lt;1,$B$6,$B$28-SUM($D$9:L9))),0),0)</f>
        <v>0</v>
      </c>
      <c r="N9" s="34">
        <f>ROUND(IF((N3-$B$7)&gt;=0,IF(ISERROR(IF((SUM($D$9:M9)+$B$6)/$B$28&lt;1,$B$6,$B$28-SUM($D$9:M9))),0,IF((SUM($D$9:M9)+$B$6)/$B$28&lt;1,$B$6,$B$28-SUM($D$9:M9))),0),0)</f>
        <v>0</v>
      </c>
      <c r="O9" s="34">
        <f>ROUND(IF((O3-$B$7)&gt;=0,IF(ISERROR(IF((SUM($D$9:N9)+$B$6)/$B$28&lt;1,$B$6,$B$28-SUM($D$9:N9))),0,IF((SUM($D$9:N9)+$B$6)/$B$28&lt;1,$B$6,$B$28-SUM($D$9:N9))),0),0)</f>
        <v>0</v>
      </c>
      <c r="P9" s="34">
        <f>ROUND(IF((P3-$B$7)&gt;=0,IF(ISERROR(IF((SUM($D$9:O9)+$B$6)/$B$28&lt;1,$B$6,$B$28-SUM($D$9:O9))),0,IF((SUM($D$9:O9)+$B$6)/$B$28&lt;1,$B$6,$B$28-SUM($D$9:O9))),0),0)</f>
        <v>0</v>
      </c>
      <c r="Q9" s="34">
        <f>ROUND(IF((Q3-$B$7)&gt;=0,IF(ISERROR(IF((SUM($D$9:P9)+$B$6)/$B$28&lt;1,$B$6,$B$28-SUM($D$9:P9))),0,IF((SUM($D$9:P9)+$B$6)/$B$28&lt;1,$B$6,$B$28-SUM($D$9:P9))),0),0)</f>
        <v>0</v>
      </c>
      <c r="R9" s="34">
        <f>ROUND(IF((R3-$B$7)&gt;=0,IF(ISERROR(IF((SUM($D$9:Q9)+$B$6)/$B$28&lt;1,$B$6,$B$28-SUM($D$9:Q9))),0,IF((SUM($D$9:Q9)+$B$6)/$B$28&lt;1,$B$6,$B$28-SUM($D$9:Q9))),0),0)</f>
        <v>0</v>
      </c>
      <c r="S9" s="34">
        <f>ROUND(IF((S3-$B$7)&gt;=0,IF(ISERROR(IF((SUM($D$9:R9)+$B$6)/$B$28&lt;1,$B$6,$B$28-SUM($D$9:R9))),0,IF((SUM($D$9:R9)+$B$6)/$B$28&lt;1,$B$6,$B$28-SUM($D$9:R9))),0),0)</f>
        <v>0</v>
      </c>
      <c r="T9" s="34">
        <f>ROUND(IF((T3-$B$7)&gt;=0,IF(ISERROR(IF((SUM($D$9:S9)+$B$6)/$B$28&lt;1,$B$6,$B$28-SUM($D$9:S9))),0,IF((SUM($D$9:S9)+$B$6)/$B$28&lt;1,$B$6,$B$28-SUM($D$9:S9))),0),0)</f>
        <v>0</v>
      </c>
      <c r="U9" s="34">
        <f>ROUND(IF((U3-$B$7)&gt;=0,IF(ISERROR(IF((SUM($D$9:T9)+$B$6)/$B$28&lt;1,$B$6,$B$28-SUM($D$9:T9))),0,IF((SUM($D$9:T9)+$B$6)/$B$28&lt;1,$B$6,$B$28-SUM($D$9:T9))),0),0)</f>
        <v>0</v>
      </c>
      <c r="V9" s="34">
        <f>ROUND(IF((V3-$B$7)&gt;=0,IF(ISERROR(IF((SUM($D$9:U9)+$B$6)/$B$28&lt;1,$B$6,$B$28-SUM($D$9:U9))),0,IF((SUM($D$9:U9)+$B$6)/$B$28&lt;1,$B$6,$B$28-SUM($D$9:U9))),0),0)</f>
        <v>0</v>
      </c>
      <c r="W9" s="34">
        <f>ROUND(IF((W3-$B$7)&gt;=0,IF(ISERROR(IF((SUM($D$9:V9)+$B$6)/$B$28&lt;1,$B$6,$B$28-SUM($D$9:V9))),0,IF((SUM($D$9:V9)+$B$6)/$B$28&lt;1,$B$6,$B$28-SUM($D$9:V9))),0),0)</f>
        <v>0</v>
      </c>
      <c r="X9" s="34">
        <f>ROUND(IF((X3-$B$7)&gt;=0,IF(ISERROR(IF((SUM($D$9:W9)+$B$6)/$B$28&lt;1,$B$6,$B$28-SUM($D$9:W9))),0,IF((SUM($D$9:W9)+$B$6)/$B$28&lt;1,$B$6,$B$28-SUM($D$9:W9))),0),0)</f>
        <v>0</v>
      </c>
      <c r="Y9" s="34">
        <f>ROUND(IF((Y3-$B$7)&gt;=0,IF(ISERROR(IF((SUM($D$9:X9)+$B$6)/$B$28&lt;1,$B$6,$B$28-SUM($D$9:X9))),0,IF((SUM($D$9:X9)+$B$6)/$B$28&lt;1,$B$6,$B$28-SUM($D$9:X9))),0),0)</f>
        <v>0</v>
      </c>
      <c r="Z9" s="34">
        <f>ROUND(IF((Z3-$B$7)&gt;=0,IF(ISERROR(IF((SUM($D$9:Y9)+$B$6)/$B$28&lt;1,$B$6,$B$28-SUM($D$9:Y9))),0,IF((SUM($D$9:Y9)+$B$6)/$B$28&lt;1,$B$6,$B$28-SUM($D$9:Y9))),0),0)</f>
        <v>0</v>
      </c>
      <c r="AA9" s="34">
        <f>ROUND(IF((AA3-$B$7)&gt;=0,IF(ISERROR(IF((SUM($D$9:Z9)+$B$6)/$B$28&lt;1,$B$6,$B$28-SUM($D$9:Z9))),0,IF((SUM($D$9:Z9)+$B$6)/$B$28&lt;1,$B$6,$B$28-SUM($D$9:Z9))),0),0)</f>
        <v>0</v>
      </c>
      <c r="AB9" s="34">
        <f>ROUND(IF((AB3-$B$7)&gt;=0,IF(ISERROR(IF((SUM($D$9:AA9)+$B$6)/$B$28&lt;1,$B$6,$B$28-SUM($D$9:AA9))),0,IF((SUM($D$9:AA9)+$B$6)/$B$28&lt;1,$B$6,$B$28-SUM($D$9:AA9))),0),0)</f>
        <v>0</v>
      </c>
      <c r="AC9" s="34">
        <f>ROUND(IF((AC3-$B$7)&gt;=0,IF(ISERROR(IF((SUM($D$9:AB9)+$B$6)/$B$28&lt;1,$B$6,$B$28-SUM($D$9:AB9))),0,IF((SUM($D$9:AB9)+$B$6)/$B$28&lt;1,$B$6,$B$28-SUM($D$9:AB9))),0),0)</f>
        <v>0</v>
      </c>
      <c r="AD9" s="34">
        <f>ROUND(IF((AD3-$B$7)&gt;=0,IF(ISERROR(IF((SUM($D$9:AC9)+$B$6)/$B$28&lt;1,$B$6,$B$28-SUM($D$9:AC9))),0,IF((SUM($D$9:AC9)+$B$6)/$B$28&lt;1,$B$6,$B$28-SUM($D$9:AC9))),0),0)</f>
        <v>0</v>
      </c>
      <c r="AE9" s="34">
        <f>ROUND(IF((AE3-$B$7)&gt;=0,IF(ISERROR(IF((SUM($D$9:AD9)+$B$6)/$B$28&lt;1,$B$6,$B$28-SUM($D$9:AD9))),0,IF((SUM($D$9:AD9)+$B$6)/$B$28&lt;1,$B$6,$B$28-SUM($D$9:AD9))),0),0)</f>
        <v>0</v>
      </c>
      <c r="AF9" s="34">
        <f>ROUND(IF((AF3-$B$7)&gt;=0,IF(ISERROR(IF((SUM($D$9:AE9)+$B$6)/$B$28&lt;1,$B$6,$B$28-SUM($D$9:AE9))),0,IF((SUM($D$9:AE9)+$B$6)/$B$28&lt;1,$B$6,$B$28-SUM($D$9:AE9))),0),0)</f>
        <v>0</v>
      </c>
      <c r="AG9" s="34">
        <f>ROUND(IF((AG3-$B$7)&gt;=0,IF(ISERROR(IF((SUM($D$9:AF9)+$B$6)/$B$28&lt;1,$B$6,$B$28-SUM($D$9:AF9))),0,IF((SUM($D$9:AF9)+$B$6)/$B$28&lt;1,$B$6,$B$28-SUM($D$9:AF9))),0),0)</f>
        <v>0</v>
      </c>
      <c r="AH9" s="34">
        <f>ROUND(IF((AH3-$B$7)&gt;=0,IF(ISERROR(IF((SUM($D$9:AG9)+$B$6)/$B$28&lt;1,$B$6,$B$28-SUM($D$9:AG9))),0,IF((SUM($D$9:AG9)+$B$6)/$B$28&lt;1,$B$6,$B$28-SUM($D$9:AG9))),0),0)</f>
        <v>0</v>
      </c>
      <c r="AI9" s="34">
        <f>ROUND(IF((AI3-$B$7)&gt;=0,IF(ISERROR(IF((SUM($D$9:AH9)+$B$6)/$B$28&lt;1,$B$6,$B$28-SUM($D$9:AH9))),0,IF((SUM($D$9:AH9)+$B$6)/$B$28&lt;1,$B$6,$B$28-SUM($D$9:AH9))),0),0)</f>
        <v>0</v>
      </c>
      <c r="AJ9" s="34">
        <f>ROUND(IF((AJ3-$B$7)&gt;=0,IF(ISERROR(IF((SUM($D$9:AI9)+$B$6)/$B$28&lt;1,$B$6,$B$28-SUM($D$9:AI9))),0,IF((SUM($D$9:AI9)+$B$6)/$B$28&lt;1,$B$6,$B$28-SUM($D$9:AI9))),0),0)</f>
        <v>0</v>
      </c>
      <c r="AK9" s="34">
        <f>ROUND(IF((AK3-$B$7)&gt;=0,IF(ISERROR(IF((SUM($D$9:AJ9)+$B$6)/$B$28&lt;1,$B$6,$B$28-SUM($D$9:AJ9))),0,IF((SUM($D$9:AJ9)+$B$6)/$B$28&lt;1,$B$6,$B$28-SUM($D$9:AJ9))),0),0)</f>
        <v>0</v>
      </c>
      <c r="AL9" s="34">
        <f>ROUND(IF((AL3-$B$7)&gt;=0,IF(ISERROR(IF((SUM($D$9:AK9)+$B$6)/$B$28&lt;1,$B$6,$B$28-SUM($D$9:AK9))),0,IF((SUM($D$9:AK9)+$B$6)/$B$28&lt;1,$B$6,$B$28-SUM($D$9:AK9))),0),0)</f>
        <v>0</v>
      </c>
      <c r="AM9" s="34">
        <f>ROUND(IF((AM3-$B$7)&gt;=0,IF(ISERROR(IF((SUM($D$9:AL9)+$B$6)/$B$28&lt;1,$B$6,$B$28-SUM($D$9:AL9))),0,IF((SUM($D$9:AL9)+$B$6)/$B$28&lt;1,$B$6,$B$28-SUM($D$9:AL9))),0),0)</f>
        <v>0</v>
      </c>
      <c r="AN9" s="34">
        <f>ROUND(IF((AN3-$B$7)&gt;=0,IF(ISERROR(IF((SUM($D$9:AM9)+$B$6)/$B$28&lt;1,$B$6,$B$28-SUM($D$9:AM9))),0,IF((SUM($D$9:AM9)+$B$6)/$B$28&lt;1,$B$6,$B$28-SUM($D$9:AM9))),0),0)</f>
        <v>0</v>
      </c>
      <c r="AO9" s="34">
        <f>ROUND(IF((AO3-$B$7)&gt;=0,IF(ISERROR(IF((SUM($D$9:AN9)+$B$6)/$B$28&lt;1,$B$6,$B$28-SUM($D$9:AN9))),0,IF((SUM($D$9:AN9)+$B$6)/$B$28&lt;1,$B$6,$B$28-SUM($D$9:AN9))),0),0)</f>
        <v>0</v>
      </c>
      <c r="AP9" s="34">
        <f>ROUND(IF((AP3-$B$7)&gt;=0,IF(ISERROR(IF((SUM($D$9:AO9)+$B$6)/$B$28&lt;1,$B$6,$B$28-SUM($D$9:AO9))),0,IF((SUM($D$9:AO9)+$B$6)/$B$28&lt;1,$B$6,$B$28-SUM($D$9:AO9))),0),0)</f>
        <v>0</v>
      </c>
      <c r="AQ9" s="34">
        <f>ROUND(IF((AQ3-$B$7)&gt;=0,IF(ISERROR(IF((SUM($D$9:AP9)+$B$6)/$B$28&lt;1,$B$6,$B$28-SUM($D$9:AP9))),0,IF((SUM($D$9:AP9)+$B$6)/$B$28&lt;1,$B$6,$B$28-SUM($D$9:AP9))),0),0)</f>
        <v>0</v>
      </c>
      <c r="AR9" s="6"/>
    </row>
    <row r="10" spans="1:45" ht="15.75">
      <c r="A10" s="154" t="s">
        <v>13</v>
      </c>
      <c r="B10" s="149">
        <v>2014</v>
      </c>
      <c r="C10" s="1"/>
      <c r="D10" s="163" t="s">
        <v>14</v>
      </c>
      <c r="E10" s="79"/>
      <c r="F10" s="79"/>
      <c r="G10" s="79"/>
      <c r="H10" s="79"/>
      <c r="I10" s="79"/>
      <c r="J10" s="79"/>
      <c r="K10" s="79"/>
      <c r="L10" s="79"/>
      <c r="M10" s="7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3"/>
      <c r="AR10" s="6"/>
    </row>
    <row r="11" spans="1:45" ht="15.75">
      <c r="A11" s="154" t="s">
        <v>15</v>
      </c>
      <c r="B11" s="148">
        <v>0.91</v>
      </c>
      <c r="C11" s="1"/>
      <c r="D11" s="163" t="s">
        <v>16</v>
      </c>
      <c r="E11" s="79"/>
      <c r="F11" s="79"/>
      <c r="G11" s="79"/>
      <c r="H11" s="79"/>
      <c r="I11" s="79"/>
      <c r="J11" s="79"/>
      <c r="K11" s="79"/>
      <c r="L11" s="79"/>
      <c r="M11" s="7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3"/>
      <c r="AR11" s="6"/>
    </row>
    <row r="12" spans="1:45" ht="15.75">
      <c r="A12" s="154" t="s">
        <v>18</v>
      </c>
      <c r="B12" s="151">
        <v>0.08</v>
      </c>
      <c r="C12" s="7"/>
      <c r="D12" s="163" t="s">
        <v>17</v>
      </c>
      <c r="E12" s="81"/>
      <c r="F12" s="111">
        <f>IF(F9&gt;0,$B$8,0)</f>
        <v>0</v>
      </c>
      <c r="G12" s="111">
        <f t="shared" ref="G12:AQ12" si="6">IF(G9&gt;0,$B$8,0)</f>
        <v>28</v>
      </c>
      <c r="H12" s="111">
        <f t="shared" si="6"/>
        <v>28</v>
      </c>
      <c r="I12" s="111">
        <f t="shared" si="6"/>
        <v>28</v>
      </c>
      <c r="J12" s="111">
        <f t="shared" si="6"/>
        <v>28</v>
      </c>
      <c r="K12" s="111">
        <f t="shared" si="6"/>
        <v>28</v>
      </c>
      <c r="L12" s="111">
        <f t="shared" si="6"/>
        <v>0</v>
      </c>
      <c r="M12" s="111">
        <f t="shared" si="6"/>
        <v>0</v>
      </c>
      <c r="N12" s="111">
        <f t="shared" si="6"/>
        <v>0</v>
      </c>
      <c r="O12" s="111">
        <f t="shared" si="6"/>
        <v>0</v>
      </c>
      <c r="P12" s="111">
        <f t="shared" si="6"/>
        <v>0</v>
      </c>
      <c r="Q12" s="111">
        <f t="shared" si="6"/>
        <v>0</v>
      </c>
      <c r="R12" s="111">
        <f t="shared" si="6"/>
        <v>0</v>
      </c>
      <c r="S12" s="111">
        <f t="shared" si="6"/>
        <v>0</v>
      </c>
      <c r="T12" s="111">
        <f t="shared" si="6"/>
        <v>0</v>
      </c>
      <c r="U12" s="111">
        <f t="shared" si="6"/>
        <v>0</v>
      </c>
      <c r="V12" s="111">
        <f t="shared" si="6"/>
        <v>0</v>
      </c>
      <c r="W12" s="111">
        <f t="shared" si="6"/>
        <v>0</v>
      </c>
      <c r="X12" s="111">
        <f t="shared" si="6"/>
        <v>0</v>
      </c>
      <c r="Y12" s="111">
        <f t="shared" si="6"/>
        <v>0</v>
      </c>
      <c r="Z12" s="111">
        <f t="shared" si="6"/>
        <v>0</v>
      </c>
      <c r="AA12" s="111">
        <f t="shared" si="6"/>
        <v>0</v>
      </c>
      <c r="AB12" s="111">
        <f t="shared" si="6"/>
        <v>0</v>
      </c>
      <c r="AC12" s="111">
        <f t="shared" si="6"/>
        <v>0</v>
      </c>
      <c r="AD12" s="111">
        <f t="shared" si="6"/>
        <v>0</v>
      </c>
      <c r="AE12" s="111">
        <f t="shared" si="6"/>
        <v>0</v>
      </c>
      <c r="AF12" s="111">
        <f t="shared" si="6"/>
        <v>0</v>
      </c>
      <c r="AG12" s="111">
        <f t="shared" si="6"/>
        <v>0</v>
      </c>
      <c r="AH12" s="111">
        <f t="shared" si="6"/>
        <v>0</v>
      </c>
      <c r="AI12" s="111">
        <f t="shared" si="6"/>
        <v>0</v>
      </c>
      <c r="AJ12" s="111">
        <f t="shared" si="6"/>
        <v>0</v>
      </c>
      <c r="AK12" s="111">
        <f t="shared" si="6"/>
        <v>0</v>
      </c>
      <c r="AL12" s="111">
        <f t="shared" si="6"/>
        <v>0</v>
      </c>
      <c r="AM12" s="111">
        <f t="shared" si="6"/>
        <v>0</v>
      </c>
      <c r="AN12" s="111">
        <f t="shared" si="6"/>
        <v>0</v>
      </c>
      <c r="AO12" s="111">
        <f t="shared" si="6"/>
        <v>0</v>
      </c>
      <c r="AP12" s="111">
        <f t="shared" si="6"/>
        <v>0</v>
      </c>
      <c r="AQ12" s="111">
        <f t="shared" si="6"/>
        <v>0</v>
      </c>
      <c r="AR12" s="8"/>
    </row>
    <row r="13" spans="1:45" ht="15.75">
      <c r="A13" s="154" t="s">
        <v>20</v>
      </c>
      <c r="B13" s="148">
        <v>1.1200000000000001</v>
      </c>
      <c r="C13" s="1"/>
      <c r="D13" s="164" t="s">
        <v>19</v>
      </c>
      <c r="E13" s="82"/>
      <c r="F13" s="112">
        <f t="shared" ref="F13:AQ13" si="7">IF(F8&gt;0,160,0)</f>
        <v>0</v>
      </c>
      <c r="G13" s="112">
        <f t="shared" si="7"/>
        <v>160</v>
      </c>
      <c r="H13" s="112">
        <f t="shared" si="7"/>
        <v>160</v>
      </c>
      <c r="I13" s="112">
        <f t="shared" si="7"/>
        <v>160</v>
      </c>
      <c r="J13" s="112">
        <f t="shared" si="7"/>
        <v>160</v>
      </c>
      <c r="K13" s="112">
        <f t="shared" si="7"/>
        <v>160</v>
      </c>
      <c r="L13" s="112">
        <f t="shared" si="7"/>
        <v>0</v>
      </c>
      <c r="M13" s="112">
        <f t="shared" si="7"/>
        <v>0</v>
      </c>
      <c r="N13" s="42">
        <f t="shared" si="7"/>
        <v>0</v>
      </c>
      <c r="O13" s="42">
        <f t="shared" si="7"/>
        <v>0</v>
      </c>
      <c r="P13" s="42">
        <f t="shared" si="7"/>
        <v>0</v>
      </c>
      <c r="Q13" s="42">
        <f t="shared" si="7"/>
        <v>0</v>
      </c>
      <c r="R13" s="42">
        <f t="shared" si="7"/>
        <v>0</v>
      </c>
      <c r="S13" s="42">
        <f t="shared" si="7"/>
        <v>0</v>
      </c>
      <c r="T13" s="42">
        <f t="shared" si="7"/>
        <v>0</v>
      </c>
      <c r="U13" s="42">
        <f t="shared" si="7"/>
        <v>0</v>
      </c>
      <c r="V13" s="42">
        <f t="shared" si="7"/>
        <v>0</v>
      </c>
      <c r="W13" s="42">
        <f t="shared" si="7"/>
        <v>0</v>
      </c>
      <c r="X13" s="42">
        <f t="shared" si="7"/>
        <v>0</v>
      </c>
      <c r="Y13" s="42">
        <f t="shared" si="7"/>
        <v>0</v>
      </c>
      <c r="Z13" s="42">
        <f t="shared" si="7"/>
        <v>0</v>
      </c>
      <c r="AA13" s="42">
        <f t="shared" si="7"/>
        <v>0</v>
      </c>
      <c r="AB13" s="42">
        <f t="shared" si="7"/>
        <v>0</v>
      </c>
      <c r="AC13" s="42">
        <f t="shared" si="7"/>
        <v>0</v>
      </c>
      <c r="AD13" s="42">
        <f t="shared" si="7"/>
        <v>0</v>
      </c>
      <c r="AE13" s="42">
        <f t="shared" si="7"/>
        <v>0</v>
      </c>
      <c r="AF13" s="42">
        <f t="shared" si="7"/>
        <v>0</v>
      </c>
      <c r="AG13" s="42">
        <f t="shared" si="7"/>
        <v>0</v>
      </c>
      <c r="AH13" s="42">
        <f t="shared" si="7"/>
        <v>0</v>
      </c>
      <c r="AI13" s="42">
        <f t="shared" si="7"/>
        <v>0</v>
      </c>
      <c r="AJ13" s="42">
        <f t="shared" si="7"/>
        <v>0</v>
      </c>
      <c r="AK13" s="42">
        <f t="shared" si="7"/>
        <v>0</v>
      </c>
      <c r="AL13" s="42">
        <f t="shared" si="7"/>
        <v>0</v>
      </c>
      <c r="AM13" s="42">
        <f t="shared" si="7"/>
        <v>0</v>
      </c>
      <c r="AN13" s="42">
        <f t="shared" si="7"/>
        <v>0</v>
      </c>
      <c r="AO13" s="42">
        <f t="shared" si="7"/>
        <v>0</v>
      </c>
      <c r="AP13" s="42">
        <f t="shared" si="7"/>
        <v>0</v>
      </c>
      <c r="AQ13" s="41">
        <f t="shared" si="7"/>
        <v>0</v>
      </c>
      <c r="AR13" s="9"/>
    </row>
    <row r="14" spans="1:45" ht="15.75">
      <c r="A14" s="154" t="s">
        <v>208</v>
      </c>
      <c r="B14" s="148">
        <v>0.87</v>
      </c>
      <c r="C14" s="1"/>
      <c r="D14" s="164" t="s">
        <v>21</v>
      </c>
      <c r="E14" s="79"/>
      <c r="F14" s="109">
        <f t="shared" ref="F14:AQ14" si="8">IF(F8&gt;0,$B$9,0)</f>
        <v>0</v>
      </c>
      <c r="G14" s="109">
        <f t="shared" si="8"/>
        <v>2900</v>
      </c>
      <c r="H14" s="109">
        <f t="shared" si="8"/>
        <v>2900</v>
      </c>
      <c r="I14" s="109">
        <f t="shared" si="8"/>
        <v>2900</v>
      </c>
      <c r="J14" s="109">
        <f t="shared" si="8"/>
        <v>2900</v>
      </c>
      <c r="K14" s="109">
        <f t="shared" si="8"/>
        <v>2900</v>
      </c>
      <c r="L14" s="109">
        <f t="shared" si="8"/>
        <v>0</v>
      </c>
      <c r="M14" s="109">
        <f t="shared" si="8"/>
        <v>0</v>
      </c>
      <c r="N14" s="34">
        <f t="shared" si="8"/>
        <v>0</v>
      </c>
      <c r="O14" s="34">
        <f t="shared" si="8"/>
        <v>0</v>
      </c>
      <c r="P14" s="34">
        <f t="shared" si="8"/>
        <v>0</v>
      </c>
      <c r="Q14" s="34">
        <f t="shared" si="8"/>
        <v>0</v>
      </c>
      <c r="R14" s="34">
        <f t="shared" si="8"/>
        <v>0</v>
      </c>
      <c r="S14" s="34">
        <f t="shared" si="8"/>
        <v>0</v>
      </c>
      <c r="T14" s="34">
        <f t="shared" si="8"/>
        <v>0</v>
      </c>
      <c r="U14" s="34">
        <f t="shared" si="8"/>
        <v>0</v>
      </c>
      <c r="V14" s="34">
        <f t="shared" si="8"/>
        <v>0</v>
      </c>
      <c r="W14" s="34">
        <f t="shared" si="8"/>
        <v>0</v>
      </c>
      <c r="X14" s="34">
        <f t="shared" si="8"/>
        <v>0</v>
      </c>
      <c r="Y14" s="34">
        <f t="shared" si="8"/>
        <v>0</v>
      </c>
      <c r="Z14" s="34">
        <f t="shared" si="8"/>
        <v>0</v>
      </c>
      <c r="AA14" s="34">
        <f t="shared" si="8"/>
        <v>0</v>
      </c>
      <c r="AB14" s="34">
        <f t="shared" si="8"/>
        <v>0</v>
      </c>
      <c r="AC14" s="34">
        <f t="shared" si="8"/>
        <v>0</v>
      </c>
      <c r="AD14" s="34">
        <f t="shared" si="8"/>
        <v>0</v>
      </c>
      <c r="AE14" s="34">
        <f t="shared" si="8"/>
        <v>0</v>
      </c>
      <c r="AF14" s="34">
        <f t="shared" si="8"/>
        <v>0</v>
      </c>
      <c r="AG14" s="34">
        <f t="shared" si="8"/>
        <v>0</v>
      </c>
      <c r="AH14" s="34">
        <f t="shared" si="8"/>
        <v>0</v>
      </c>
      <c r="AI14" s="34">
        <f t="shared" si="8"/>
        <v>0</v>
      </c>
      <c r="AJ14" s="34">
        <f t="shared" si="8"/>
        <v>0</v>
      </c>
      <c r="AK14" s="34">
        <f t="shared" si="8"/>
        <v>0</v>
      </c>
      <c r="AL14" s="34">
        <f t="shared" si="8"/>
        <v>0</v>
      </c>
      <c r="AM14" s="34">
        <f t="shared" si="8"/>
        <v>0</v>
      </c>
      <c r="AN14" s="34">
        <f t="shared" si="8"/>
        <v>0</v>
      </c>
      <c r="AO14" s="34">
        <f t="shared" si="8"/>
        <v>0</v>
      </c>
      <c r="AP14" s="34">
        <f t="shared" si="8"/>
        <v>0</v>
      </c>
      <c r="AQ14" s="34">
        <f t="shared" si="8"/>
        <v>0</v>
      </c>
      <c r="AR14" s="9"/>
    </row>
    <row r="15" spans="1:45" ht="15.75">
      <c r="A15" s="154" t="s">
        <v>25</v>
      </c>
      <c r="B15" s="148">
        <v>0.25</v>
      </c>
      <c r="C15" s="1"/>
      <c r="D15" s="164" t="s">
        <v>22</v>
      </c>
      <c r="E15" s="79"/>
      <c r="F15" s="109">
        <f t="shared" ref="F15:AQ15" si="9">F9*F14</f>
        <v>0</v>
      </c>
      <c r="G15" s="109">
        <f t="shared" si="9"/>
        <v>101500</v>
      </c>
      <c r="H15" s="109">
        <f t="shared" si="9"/>
        <v>101500</v>
      </c>
      <c r="I15" s="109">
        <f t="shared" si="9"/>
        <v>101500</v>
      </c>
      <c r="J15" s="109">
        <f t="shared" si="9"/>
        <v>101500</v>
      </c>
      <c r="K15" s="109">
        <f t="shared" si="9"/>
        <v>81200</v>
      </c>
      <c r="L15" s="109">
        <f t="shared" si="9"/>
        <v>0</v>
      </c>
      <c r="M15" s="109">
        <f t="shared" si="9"/>
        <v>0</v>
      </c>
      <c r="N15" s="34">
        <f t="shared" si="9"/>
        <v>0</v>
      </c>
      <c r="O15" s="34">
        <f t="shared" si="9"/>
        <v>0</v>
      </c>
      <c r="P15" s="34">
        <f t="shared" si="9"/>
        <v>0</v>
      </c>
      <c r="Q15" s="34">
        <f t="shared" si="9"/>
        <v>0</v>
      </c>
      <c r="R15" s="34">
        <f t="shared" si="9"/>
        <v>0</v>
      </c>
      <c r="S15" s="34">
        <f t="shared" si="9"/>
        <v>0</v>
      </c>
      <c r="T15" s="34">
        <f t="shared" si="9"/>
        <v>0</v>
      </c>
      <c r="U15" s="34">
        <f t="shared" si="9"/>
        <v>0</v>
      </c>
      <c r="V15" s="34">
        <f t="shared" si="9"/>
        <v>0</v>
      </c>
      <c r="W15" s="34">
        <f t="shared" si="9"/>
        <v>0</v>
      </c>
      <c r="X15" s="34">
        <f t="shared" si="9"/>
        <v>0</v>
      </c>
      <c r="Y15" s="34">
        <f t="shared" si="9"/>
        <v>0</v>
      </c>
      <c r="Z15" s="34">
        <f t="shared" si="9"/>
        <v>0</v>
      </c>
      <c r="AA15" s="34">
        <f t="shared" si="9"/>
        <v>0</v>
      </c>
      <c r="AB15" s="34">
        <f t="shared" si="9"/>
        <v>0</v>
      </c>
      <c r="AC15" s="34">
        <f t="shared" si="9"/>
        <v>0</v>
      </c>
      <c r="AD15" s="34">
        <f t="shared" si="9"/>
        <v>0</v>
      </c>
      <c r="AE15" s="34">
        <f t="shared" si="9"/>
        <v>0</v>
      </c>
      <c r="AF15" s="34">
        <f t="shared" si="9"/>
        <v>0</v>
      </c>
      <c r="AG15" s="34">
        <f t="shared" si="9"/>
        <v>0</v>
      </c>
      <c r="AH15" s="34">
        <f t="shared" si="9"/>
        <v>0</v>
      </c>
      <c r="AI15" s="34">
        <f t="shared" si="9"/>
        <v>0</v>
      </c>
      <c r="AJ15" s="34">
        <f t="shared" si="9"/>
        <v>0</v>
      </c>
      <c r="AK15" s="34">
        <f t="shared" si="9"/>
        <v>0</v>
      </c>
      <c r="AL15" s="34">
        <f t="shared" si="9"/>
        <v>0</v>
      </c>
      <c r="AM15" s="34">
        <f t="shared" si="9"/>
        <v>0</v>
      </c>
      <c r="AN15" s="34">
        <f t="shared" si="9"/>
        <v>0</v>
      </c>
      <c r="AO15" s="34">
        <f t="shared" si="9"/>
        <v>0</v>
      </c>
      <c r="AP15" s="34">
        <f t="shared" si="9"/>
        <v>0</v>
      </c>
      <c r="AQ15" s="34">
        <f t="shared" si="9"/>
        <v>0</v>
      </c>
      <c r="AR15" s="9"/>
    </row>
    <row r="16" spans="1:45" ht="15.75">
      <c r="A16" s="154" t="s">
        <v>28</v>
      </c>
      <c r="B16" s="152">
        <v>1.0009999999999999</v>
      </c>
      <c r="C16" s="1"/>
      <c r="D16" s="164" t="s">
        <v>24</v>
      </c>
      <c r="E16" s="79"/>
      <c r="F16" s="109">
        <f t="shared" ref="F16:AQ16" si="10">F15*0.75</f>
        <v>0</v>
      </c>
      <c r="G16" s="109">
        <f t="shared" si="10"/>
        <v>76125</v>
      </c>
      <c r="H16" s="109">
        <f t="shared" si="10"/>
        <v>76125</v>
      </c>
      <c r="I16" s="109">
        <f t="shared" si="10"/>
        <v>76125</v>
      </c>
      <c r="J16" s="109">
        <f t="shared" si="10"/>
        <v>76125</v>
      </c>
      <c r="K16" s="109">
        <f t="shared" si="10"/>
        <v>60900</v>
      </c>
      <c r="L16" s="109">
        <f t="shared" si="10"/>
        <v>0</v>
      </c>
      <c r="M16" s="109">
        <f t="shared" si="10"/>
        <v>0</v>
      </c>
      <c r="N16" s="34">
        <f t="shared" si="10"/>
        <v>0</v>
      </c>
      <c r="O16" s="34">
        <f t="shared" si="10"/>
        <v>0</v>
      </c>
      <c r="P16" s="34">
        <f t="shared" si="10"/>
        <v>0</v>
      </c>
      <c r="Q16" s="34">
        <f t="shared" si="10"/>
        <v>0</v>
      </c>
      <c r="R16" s="34">
        <f t="shared" si="10"/>
        <v>0</v>
      </c>
      <c r="S16" s="34">
        <f t="shared" si="10"/>
        <v>0</v>
      </c>
      <c r="T16" s="34">
        <f t="shared" si="10"/>
        <v>0</v>
      </c>
      <c r="U16" s="34">
        <f t="shared" si="10"/>
        <v>0</v>
      </c>
      <c r="V16" s="34">
        <f t="shared" si="10"/>
        <v>0</v>
      </c>
      <c r="W16" s="34">
        <f t="shared" si="10"/>
        <v>0</v>
      </c>
      <c r="X16" s="34">
        <f t="shared" si="10"/>
        <v>0</v>
      </c>
      <c r="Y16" s="34">
        <f t="shared" si="10"/>
        <v>0</v>
      </c>
      <c r="Z16" s="34">
        <f t="shared" si="10"/>
        <v>0</v>
      </c>
      <c r="AA16" s="34">
        <f t="shared" si="10"/>
        <v>0</v>
      </c>
      <c r="AB16" s="34">
        <f t="shared" si="10"/>
        <v>0</v>
      </c>
      <c r="AC16" s="34">
        <f t="shared" si="10"/>
        <v>0</v>
      </c>
      <c r="AD16" s="34">
        <f t="shared" si="10"/>
        <v>0</v>
      </c>
      <c r="AE16" s="34">
        <f t="shared" si="10"/>
        <v>0</v>
      </c>
      <c r="AF16" s="34">
        <f t="shared" si="10"/>
        <v>0</v>
      </c>
      <c r="AG16" s="34">
        <f t="shared" si="10"/>
        <v>0</v>
      </c>
      <c r="AH16" s="34">
        <f t="shared" si="10"/>
        <v>0</v>
      </c>
      <c r="AI16" s="34">
        <f t="shared" si="10"/>
        <v>0</v>
      </c>
      <c r="AJ16" s="34">
        <f t="shared" si="10"/>
        <v>0</v>
      </c>
      <c r="AK16" s="34">
        <f t="shared" si="10"/>
        <v>0</v>
      </c>
      <c r="AL16" s="34">
        <f t="shared" si="10"/>
        <v>0</v>
      </c>
      <c r="AM16" s="34">
        <f t="shared" si="10"/>
        <v>0</v>
      </c>
      <c r="AN16" s="34">
        <f t="shared" si="10"/>
        <v>0</v>
      </c>
      <c r="AO16" s="34">
        <f t="shared" si="10"/>
        <v>0</v>
      </c>
      <c r="AP16" s="34">
        <f t="shared" si="10"/>
        <v>0</v>
      </c>
      <c r="AQ16" s="33">
        <f t="shared" si="10"/>
        <v>0</v>
      </c>
      <c r="AR16" s="6"/>
    </row>
    <row r="17" spans="1:44" ht="15.75">
      <c r="A17" s="154" t="s">
        <v>30</v>
      </c>
      <c r="B17" s="148">
        <v>0.85</v>
      </c>
      <c r="C17" s="1"/>
      <c r="D17" s="164" t="s">
        <v>26</v>
      </c>
      <c r="E17" s="79"/>
      <c r="F17" s="109">
        <f t="shared" ref="F17:AQ17" si="11">F15-F16</f>
        <v>0</v>
      </c>
      <c r="G17" s="109">
        <f t="shared" si="11"/>
        <v>25375</v>
      </c>
      <c r="H17" s="109">
        <f t="shared" si="11"/>
        <v>25375</v>
      </c>
      <c r="I17" s="109">
        <f t="shared" si="11"/>
        <v>25375</v>
      </c>
      <c r="J17" s="109">
        <f t="shared" si="11"/>
        <v>25375</v>
      </c>
      <c r="K17" s="109">
        <f t="shared" si="11"/>
        <v>20300</v>
      </c>
      <c r="L17" s="109">
        <f t="shared" si="11"/>
        <v>0</v>
      </c>
      <c r="M17" s="109">
        <f t="shared" si="11"/>
        <v>0</v>
      </c>
      <c r="N17" s="34">
        <f t="shared" si="11"/>
        <v>0</v>
      </c>
      <c r="O17" s="34">
        <f t="shared" si="11"/>
        <v>0</v>
      </c>
      <c r="P17" s="34">
        <f t="shared" si="11"/>
        <v>0</v>
      </c>
      <c r="Q17" s="34">
        <f t="shared" si="11"/>
        <v>0</v>
      </c>
      <c r="R17" s="34">
        <f t="shared" si="11"/>
        <v>0</v>
      </c>
      <c r="S17" s="34">
        <f t="shared" si="11"/>
        <v>0</v>
      </c>
      <c r="T17" s="34">
        <f t="shared" si="11"/>
        <v>0</v>
      </c>
      <c r="U17" s="34">
        <f t="shared" si="11"/>
        <v>0</v>
      </c>
      <c r="V17" s="34">
        <f t="shared" si="11"/>
        <v>0</v>
      </c>
      <c r="W17" s="34">
        <f t="shared" si="11"/>
        <v>0</v>
      </c>
      <c r="X17" s="34">
        <f t="shared" si="11"/>
        <v>0</v>
      </c>
      <c r="Y17" s="34">
        <f t="shared" si="11"/>
        <v>0</v>
      </c>
      <c r="Z17" s="34">
        <f t="shared" si="11"/>
        <v>0</v>
      </c>
      <c r="AA17" s="34">
        <f t="shared" si="11"/>
        <v>0</v>
      </c>
      <c r="AB17" s="34">
        <f t="shared" si="11"/>
        <v>0</v>
      </c>
      <c r="AC17" s="34">
        <f t="shared" si="11"/>
        <v>0</v>
      </c>
      <c r="AD17" s="34">
        <f t="shared" si="11"/>
        <v>0</v>
      </c>
      <c r="AE17" s="34">
        <f t="shared" si="11"/>
        <v>0</v>
      </c>
      <c r="AF17" s="34">
        <f t="shared" si="11"/>
        <v>0</v>
      </c>
      <c r="AG17" s="34">
        <f t="shared" si="11"/>
        <v>0</v>
      </c>
      <c r="AH17" s="34">
        <f t="shared" si="11"/>
        <v>0</v>
      </c>
      <c r="AI17" s="34">
        <f t="shared" si="11"/>
        <v>0</v>
      </c>
      <c r="AJ17" s="34">
        <f t="shared" si="11"/>
        <v>0</v>
      </c>
      <c r="AK17" s="34">
        <f t="shared" si="11"/>
        <v>0</v>
      </c>
      <c r="AL17" s="34">
        <f t="shared" si="11"/>
        <v>0</v>
      </c>
      <c r="AM17" s="34">
        <f t="shared" si="11"/>
        <v>0</v>
      </c>
      <c r="AN17" s="34">
        <f t="shared" si="11"/>
        <v>0</v>
      </c>
      <c r="AO17" s="34">
        <f t="shared" si="11"/>
        <v>0</v>
      </c>
      <c r="AP17" s="34">
        <f t="shared" si="11"/>
        <v>0</v>
      </c>
      <c r="AQ17" s="33">
        <f t="shared" si="11"/>
        <v>0</v>
      </c>
      <c r="AR17" s="6"/>
    </row>
    <row r="18" spans="1:44" ht="15.75">
      <c r="A18" s="154" t="s">
        <v>32</v>
      </c>
      <c r="B18" s="148">
        <v>1.1499999999999999</v>
      </c>
      <c r="C18" s="1"/>
      <c r="D18" s="163" t="s">
        <v>27</v>
      </c>
      <c r="E18" s="82"/>
      <c r="F18" s="112">
        <f t="shared" ref="F18:AQ18" si="12">IF(E28&gt;0,365*$B$11,0)</f>
        <v>0</v>
      </c>
      <c r="G18" s="112">
        <f t="shared" si="12"/>
        <v>0</v>
      </c>
      <c r="H18" s="112">
        <f t="shared" si="12"/>
        <v>332.15000000000003</v>
      </c>
      <c r="I18" s="112">
        <f t="shared" si="12"/>
        <v>332.15000000000003</v>
      </c>
      <c r="J18" s="112">
        <f t="shared" si="12"/>
        <v>332.15000000000003</v>
      </c>
      <c r="K18" s="112">
        <f t="shared" si="12"/>
        <v>332.15000000000003</v>
      </c>
      <c r="L18" s="112">
        <f t="shared" si="12"/>
        <v>332.15000000000003</v>
      </c>
      <c r="M18" s="112">
        <f t="shared" si="12"/>
        <v>332.15000000000003</v>
      </c>
      <c r="N18" s="42">
        <f t="shared" si="12"/>
        <v>332.15000000000003</v>
      </c>
      <c r="O18" s="42">
        <f t="shared" si="12"/>
        <v>332.15000000000003</v>
      </c>
      <c r="P18" s="42">
        <f t="shared" si="12"/>
        <v>332.15000000000003</v>
      </c>
      <c r="Q18" s="42">
        <f t="shared" si="12"/>
        <v>332.15000000000003</v>
      </c>
      <c r="R18" s="42">
        <f t="shared" si="12"/>
        <v>332.15000000000003</v>
      </c>
      <c r="S18" s="42">
        <f t="shared" si="12"/>
        <v>332.15000000000003</v>
      </c>
      <c r="T18" s="42">
        <f t="shared" si="12"/>
        <v>332.15000000000003</v>
      </c>
      <c r="U18" s="42">
        <f t="shared" si="12"/>
        <v>332.15000000000003</v>
      </c>
      <c r="V18" s="42">
        <f t="shared" si="12"/>
        <v>332.15000000000003</v>
      </c>
      <c r="W18" s="42">
        <f t="shared" si="12"/>
        <v>332.15000000000003</v>
      </c>
      <c r="X18" s="42">
        <f t="shared" si="12"/>
        <v>332.15000000000003</v>
      </c>
      <c r="Y18" s="42">
        <f t="shared" si="12"/>
        <v>332.15000000000003</v>
      </c>
      <c r="Z18" s="42">
        <f t="shared" si="12"/>
        <v>332.15000000000003</v>
      </c>
      <c r="AA18" s="42">
        <f t="shared" si="12"/>
        <v>332.15000000000003</v>
      </c>
      <c r="AB18" s="42">
        <f t="shared" si="12"/>
        <v>332.15000000000003</v>
      </c>
      <c r="AC18" s="42">
        <f t="shared" si="12"/>
        <v>332.15000000000003</v>
      </c>
      <c r="AD18" s="42">
        <f t="shared" si="12"/>
        <v>332.15000000000003</v>
      </c>
      <c r="AE18" s="42">
        <f t="shared" si="12"/>
        <v>332.15000000000003</v>
      </c>
      <c r="AF18" s="42">
        <f t="shared" si="12"/>
        <v>332.15000000000003</v>
      </c>
      <c r="AG18" s="42">
        <f t="shared" si="12"/>
        <v>332.15000000000003</v>
      </c>
      <c r="AH18" s="42">
        <f t="shared" si="12"/>
        <v>332.15000000000003</v>
      </c>
      <c r="AI18" s="42">
        <f t="shared" si="12"/>
        <v>332.15000000000003</v>
      </c>
      <c r="AJ18" s="42">
        <f t="shared" si="12"/>
        <v>332.15000000000003</v>
      </c>
      <c r="AK18" s="42">
        <f t="shared" si="12"/>
        <v>332.15000000000003</v>
      </c>
      <c r="AL18" s="42">
        <f t="shared" si="12"/>
        <v>332.15000000000003</v>
      </c>
      <c r="AM18" s="42">
        <f t="shared" si="12"/>
        <v>332.15000000000003</v>
      </c>
      <c r="AN18" s="42">
        <f t="shared" si="12"/>
        <v>332.15000000000003</v>
      </c>
      <c r="AO18" s="42">
        <f t="shared" si="12"/>
        <v>332.15000000000003</v>
      </c>
      <c r="AP18" s="42">
        <f t="shared" si="12"/>
        <v>332.15000000000003</v>
      </c>
      <c r="AQ18" s="42">
        <f t="shared" si="12"/>
        <v>332.15000000000003</v>
      </c>
      <c r="AR18" s="6"/>
    </row>
    <row r="19" spans="1:44" ht="15.75">
      <c r="A19" s="154" t="s">
        <v>209</v>
      </c>
      <c r="B19" s="149">
        <v>42000000</v>
      </c>
      <c r="C19" s="1"/>
      <c r="D19" s="163" t="s">
        <v>29</v>
      </c>
      <c r="E19" s="79"/>
      <c r="F19" s="109">
        <f t="shared" ref="F19:AQ19" si="13">(E8-E27)*E12*F18</f>
        <v>0</v>
      </c>
      <c r="G19" s="109">
        <f t="shared" si="13"/>
        <v>0</v>
      </c>
      <c r="H19" s="109">
        <f t="shared" si="13"/>
        <v>325507.00000000006</v>
      </c>
      <c r="I19" s="109">
        <f t="shared" si="13"/>
        <v>325507.00000000006</v>
      </c>
      <c r="J19" s="109">
        <f t="shared" si="13"/>
        <v>325507.00000000006</v>
      </c>
      <c r="K19" s="109">
        <f t="shared" si="13"/>
        <v>325507.00000000006</v>
      </c>
      <c r="L19" s="109">
        <f t="shared" si="13"/>
        <v>260405.60000000003</v>
      </c>
      <c r="M19" s="109">
        <f t="shared" si="13"/>
        <v>0</v>
      </c>
      <c r="N19" s="34">
        <f t="shared" si="13"/>
        <v>0</v>
      </c>
      <c r="O19" s="34">
        <f t="shared" si="13"/>
        <v>0</v>
      </c>
      <c r="P19" s="34">
        <f t="shared" si="13"/>
        <v>0</v>
      </c>
      <c r="Q19" s="34">
        <f t="shared" si="13"/>
        <v>0</v>
      </c>
      <c r="R19" s="34">
        <f t="shared" si="13"/>
        <v>0</v>
      </c>
      <c r="S19" s="34">
        <f t="shared" si="13"/>
        <v>0</v>
      </c>
      <c r="T19" s="34">
        <f t="shared" si="13"/>
        <v>0</v>
      </c>
      <c r="U19" s="34">
        <f t="shared" si="13"/>
        <v>0</v>
      </c>
      <c r="V19" s="34">
        <f t="shared" si="13"/>
        <v>0</v>
      </c>
      <c r="W19" s="34">
        <f t="shared" si="13"/>
        <v>0</v>
      </c>
      <c r="X19" s="34">
        <f t="shared" si="13"/>
        <v>0</v>
      </c>
      <c r="Y19" s="34">
        <f t="shared" si="13"/>
        <v>0</v>
      </c>
      <c r="Z19" s="34">
        <f t="shared" si="13"/>
        <v>0</v>
      </c>
      <c r="AA19" s="34">
        <f t="shared" si="13"/>
        <v>0</v>
      </c>
      <c r="AB19" s="34">
        <f t="shared" si="13"/>
        <v>0</v>
      </c>
      <c r="AC19" s="34">
        <f t="shared" si="13"/>
        <v>0</v>
      </c>
      <c r="AD19" s="34">
        <f t="shared" si="13"/>
        <v>0</v>
      </c>
      <c r="AE19" s="34">
        <f t="shared" si="13"/>
        <v>0</v>
      </c>
      <c r="AF19" s="34">
        <f t="shared" si="13"/>
        <v>0</v>
      </c>
      <c r="AG19" s="34">
        <f t="shared" si="13"/>
        <v>0</v>
      </c>
      <c r="AH19" s="34">
        <f t="shared" si="13"/>
        <v>0</v>
      </c>
      <c r="AI19" s="34">
        <f t="shared" si="13"/>
        <v>0</v>
      </c>
      <c r="AJ19" s="34">
        <f t="shared" si="13"/>
        <v>0</v>
      </c>
      <c r="AK19" s="34">
        <f t="shared" si="13"/>
        <v>0</v>
      </c>
      <c r="AL19" s="34">
        <f t="shared" si="13"/>
        <v>0</v>
      </c>
      <c r="AM19" s="34">
        <f t="shared" si="13"/>
        <v>0</v>
      </c>
      <c r="AN19" s="34">
        <f t="shared" si="13"/>
        <v>0</v>
      </c>
      <c r="AO19" s="34">
        <f t="shared" si="13"/>
        <v>0</v>
      </c>
      <c r="AP19" s="34">
        <f t="shared" si="13"/>
        <v>0</v>
      </c>
      <c r="AQ19" s="33">
        <f t="shared" si="13"/>
        <v>0</v>
      </c>
      <c r="AR19" s="6"/>
    </row>
    <row r="20" spans="1:44" ht="15.75">
      <c r="A20" s="154" t="s">
        <v>215</v>
      </c>
      <c r="B20" s="149">
        <v>250000</v>
      </c>
      <c r="C20" s="1"/>
      <c r="D20" s="163" t="s">
        <v>31</v>
      </c>
      <c r="E20" s="79"/>
      <c r="F20" s="109">
        <f t="shared" ref="F20:AQ20" si="14">E5</f>
        <v>0</v>
      </c>
      <c r="G20" s="109">
        <f t="shared" si="14"/>
        <v>0</v>
      </c>
      <c r="H20" s="109">
        <f t="shared" si="14"/>
        <v>0</v>
      </c>
      <c r="I20" s="109">
        <f t="shared" si="14"/>
        <v>300177.62170791894</v>
      </c>
      <c r="J20" s="109">
        <f t="shared" si="14"/>
        <v>592648.47890090605</v>
      </c>
      <c r="K20" s="109">
        <f t="shared" si="14"/>
        <v>869603.77654483123</v>
      </c>
      <c r="L20" s="109">
        <f t="shared" si="14"/>
        <v>1123765.2369911009</v>
      </c>
      <c r="M20" s="109">
        <f t="shared" si="14"/>
        <v>1296177.6423963672</v>
      </c>
      <c r="N20" s="34">
        <f t="shared" si="14"/>
        <v>1242082.119376041</v>
      </c>
      <c r="O20" s="34">
        <f t="shared" si="14"/>
        <v>1190191.1742441321</v>
      </c>
      <c r="P20" s="34">
        <f t="shared" si="14"/>
        <v>1140417.183929919</v>
      </c>
      <c r="Q20" s="34">
        <f t="shared" si="14"/>
        <v>1092675.9172115619</v>
      </c>
      <c r="R20" s="34">
        <f t="shared" si="14"/>
        <v>1046886.4070437417</v>
      </c>
      <c r="S20" s="34">
        <f t="shared" si="14"/>
        <v>1002970.8275499766</v>
      </c>
      <c r="T20" s="34">
        <f t="shared" si="14"/>
        <v>960854.37551451812</v>
      </c>
      <c r="U20" s="34">
        <f t="shared" si="14"/>
        <v>920465.15621439158</v>
      </c>
      <c r="V20" s="34">
        <f t="shared" si="14"/>
        <v>881734.07343760144</v>
      </c>
      <c r="W20" s="34">
        <f t="shared" si="14"/>
        <v>844594.72353879595</v>
      </c>
      <c r="X20" s="34">
        <f t="shared" si="14"/>
        <v>808983.29338879569</v>
      </c>
      <c r="Y20" s="34">
        <f t="shared" si="14"/>
        <v>774838.46207932825</v>
      </c>
      <c r="Z20" s="34">
        <f t="shared" si="14"/>
        <v>742101.30624907988</v>
      </c>
      <c r="AA20" s="34">
        <f t="shared" si="14"/>
        <v>685840.17659022717</v>
      </c>
      <c r="AB20" s="34">
        <f t="shared" si="14"/>
        <v>611795.05460560042</v>
      </c>
      <c r="AC20" s="34">
        <f t="shared" si="14"/>
        <v>547387.51448517467</v>
      </c>
      <c r="AD20" s="34">
        <f t="shared" si="14"/>
        <v>491129.45509566343</v>
      </c>
      <c r="AE20" s="34">
        <f t="shared" si="14"/>
        <v>441796.71994198952</v>
      </c>
      <c r="AF20" s="34">
        <f t="shared" si="14"/>
        <v>398376.81745788158</v>
      </c>
      <c r="AG20" s="34">
        <f t="shared" si="14"/>
        <v>360027.9814464454</v>
      </c>
      <c r="AH20" s="34">
        <f t="shared" si="14"/>
        <v>326046.91367094219</v>
      </c>
      <c r="AI20" s="34">
        <f t="shared" si="14"/>
        <v>295843.21711503842</v>
      </c>
      <c r="AJ20" s="34">
        <f t="shared" si="14"/>
        <v>268919.01754571672</v>
      </c>
      <c r="AK20" s="34">
        <f t="shared" si="14"/>
        <v>244852.63252146292</v>
      </c>
      <c r="AL20" s="34">
        <f t="shared" si="14"/>
        <v>223285.41602732553</v>
      </c>
      <c r="AM20" s="34">
        <f t="shared" si="14"/>
        <v>203911.10846603013</v>
      </c>
      <c r="AN20" s="34">
        <f t="shared" si="14"/>
        <v>186467.17368220608</v>
      </c>
      <c r="AO20" s="34">
        <f t="shared" si="14"/>
        <v>170727.71995178488</v>
      </c>
      <c r="AP20" s="34">
        <f t="shared" si="14"/>
        <v>156497.68980589687</v>
      </c>
      <c r="AQ20" s="33">
        <f t="shared" si="14"/>
        <v>143608.07103291497</v>
      </c>
      <c r="AR20" s="6"/>
    </row>
    <row r="21" spans="1:44" ht="15.75">
      <c r="A21" s="154" t="s">
        <v>36</v>
      </c>
      <c r="B21" s="150">
        <v>120</v>
      </c>
      <c r="C21" s="1"/>
      <c r="D21" s="163" t="s">
        <v>33</v>
      </c>
      <c r="E21" s="79"/>
      <c r="F21" s="109">
        <f t="shared" ref="F21:AQ21" si="15">SUM(F19:F20)</f>
        <v>0</v>
      </c>
      <c r="G21" s="109">
        <f t="shared" si="15"/>
        <v>0</v>
      </c>
      <c r="H21" s="109">
        <f t="shared" si="15"/>
        <v>325507.00000000006</v>
      </c>
      <c r="I21" s="109">
        <f t="shared" si="15"/>
        <v>625684.62170791905</v>
      </c>
      <c r="J21" s="109">
        <f t="shared" si="15"/>
        <v>918155.47890090616</v>
      </c>
      <c r="K21" s="109">
        <f t="shared" si="15"/>
        <v>1195110.7765448312</v>
      </c>
      <c r="L21" s="109">
        <f t="shared" si="15"/>
        <v>1384170.836991101</v>
      </c>
      <c r="M21" s="109">
        <f t="shared" si="15"/>
        <v>1296177.6423963672</v>
      </c>
      <c r="N21" s="34">
        <f t="shared" si="15"/>
        <v>1242082.119376041</v>
      </c>
      <c r="O21" s="34">
        <f t="shared" si="15"/>
        <v>1190191.1742441321</v>
      </c>
      <c r="P21" s="34">
        <f t="shared" si="15"/>
        <v>1140417.183929919</v>
      </c>
      <c r="Q21" s="34">
        <f t="shared" si="15"/>
        <v>1092675.9172115619</v>
      </c>
      <c r="R21" s="34">
        <f t="shared" si="15"/>
        <v>1046886.4070437417</v>
      </c>
      <c r="S21" s="34">
        <f t="shared" si="15"/>
        <v>1002970.8275499766</v>
      </c>
      <c r="T21" s="34">
        <f t="shared" si="15"/>
        <v>960854.37551451812</v>
      </c>
      <c r="U21" s="34">
        <f t="shared" si="15"/>
        <v>920465.15621439158</v>
      </c>
      <c r="V21" s="34">
        <f t="shared" si="15"/>
        <v>881734.07343760144</v>
      </c>
      <c r="W21" s="34">
        <f t="shared" si="15"/>
        <v>844594.72353879595</v>
      </c>
      <c r="X21" s="34">
        <f t="shared" si="15"/>
        <v>808983.29338879569</v>
      </c>
      <c r="Y21" s="34">
        <f t="shared" si="15"/>
        <v>774838.46207932825</v>
      </c>
      <c r="Z21" s="34">
        <f t="shared" si="15"/>
        <v>742101.30624907988</v>
      </c>
      <c r="AA21" s="34">
        <f t="shared" si="15"/>
        <v>685840.17659022717</v>
      </c>
      <c r="AB21" s="34">
        <f t="shared" si="15"/>
        <v>611795.05460560042</v>
      </c>
      <c r="AC21" s="34">
        <f t="shared" si="15"/>
        <v>547387.51448517467</v>
      </c>
      <c r="AD21" s="34">
        <f t="shared" si="15"/>
        <v>491129.45509566343</v>
      </c>
      <c r="AE21" s="34">
        <f t="shared" si="15"/>
        <v>441796.71994198952</v>
      </c>
      <c r="AF21" s="34">
        <f t="shared" si="15"/>
        <v>398376.81745788158</v>
      </c>
      <c r="AG21" s="34">
        <f t="shared" si="15"/>
        <v>360027.9814464454</v>
      </c>
      <c r="AH21" s="34">
        <f t="shared" si="15"/>
        <v>326046.91367094219</v>
      </c>
      <c r="AI21" s="34">
        <f t="shared" si="15"/>
        <v>295843.21711503842</v>
      </c>
      <c r="AJ21" s="34">
        <f t="shared" si="15"/>
        <v>268919.01754571672</v>
      </c>
      <c r="AK21" s="34">
        <f t="shared" si="15"/>
        <v>244852.63252146292</v>
      </c>
      <c r="AL21" s="34">
        <f t="shared" si="15"/>
        <v>223285.41602732553</v>
      </c>
      <c r="AM21" s="34">
        <f t="shared" si="15"/>
        <v>203911.10846603013</v>
      </c>
      <c r="AN21" s="34">
        <f t="shared" si="15"/>
        <v>186467.17368220608</v>
      </c>
      <c r="AO21" s="34">
        <f t="shared" si="15"/>
        <v>170727.71995178488</v>
      </c>
      <c r="AP21" s="34">
        <f t="shared" si="15"/>
        <v>156497.68980589687</v>
      </c>
      <c r="AQ21" s="33">
        <f t="shared" si="15"/>
        <v>143608.07103291497</v>
      </c>
      <c r="AR21" s="6"/>
    </row>
    <row r="22" spans="1:44" ht="15.75">
      <c r="A22" s="154" t="s">
        <v>23</v>
      </c>
      <c r="B22" s="148">
        <v>7.0000000000000007E-2</v>
      </c>
      <c r="C22" s="1"/>
      <c r="D22" s="164" t="s">
        <v>34</v>
      </c>
      <c r="E22" s="79"/>
      <c r="F22" s="109">
        <f t="shared" ref="F22:AQ22" si="16">F5</f>
        <v>0</v>
      </c>
      <c r="G22" s="109">
        <f t="shared" si="16"/>
        <v>0</v>
      </c>
      <c r="H22" s="109">
        <f t="shared" si="16"/>
        <v>300177.62170791894</v>
      </c>
      <c r="I22" s="109">
        <f t="shared" si="16"/>
        <v>592648.47890090605</v>
      </c>
      <c r="J22" s="109">
        <f t="shared" si="16"/>
        <v>869603.77654483123</v>
      </c>
      <c r="K22" s="109">
        <f t="shared" si="16"/>
        <v>1123765.2369911009</v>
      </c>
      <c r="L22" s="109">
        <f t="shared" si="16"/>
        <v>1296177.6423963672</v>
      </c>
      <c r="M22" s="109">
        <f t="shared" si="16"/>
        <v>1242082.119376041</v>
      </c>
      <c r="N22" s="34">
        <f t="shared" si="16"/>
        <v>1190191.1742441321</v>
      </c>
      <c r="O22" s="34">
        <f t="shared" si="16"/>
        <v>1140417.183929919</v>
      </c>
      <c r="P22" s="34">
        <f t="shared" si="16"/>
        <v>1092675.9172115619</v>
      </c>
      <c r="Q22" s="34">
        <f t="shared" si="16"/>
        <v>1046886.4070437417</v>
      </c>
      <c r="R22" s="34">
        <f t="shared" si="16"/>
        <v>1002970.8275499766</v>
      </c>
      <c r="S22" s="34">
        <f t="shared" si="16"/>
        <v>960854.37551451812</v>
      </c>
      <c r="T22" s="34">
        <f t="shared" si="16"/>
        <v>920465.15621439158</v>
      </c>
      <c r="U22" s="34">
        <f t="shared" si="16"/>
        <v>881734.07343760144</v>
      </c>
      <c r="V22" s="34">
        <f t="shared" si="16"/>
        <v>844594.72353879595</v>
      </c>
      <c r="W22" s="34">
        <f t="shared" si="16"/>
        <v>808983.29338879569</v>
      </c>
      <c r="X22" s="34">
        <f t="shared" si="16"/>
        <v>774838.46207932825</v>
      </c>
      <c r="Y22" s="34">
        <f t="shared" si="16"/>
        <v>742101.30624907988</v>
      </c>
      <c r="Z22" s="34">
        <f t="shared" si="16"/>
        <v>685840.17659022717</v>
      </c>
      <c r="AA22" s="34">
        <f t="shared" si="16"/>
        <v>611795.05460560042</v>
      </c>
      <c r="AB22" s="34">
        <f t="shared" si="16"/>
        <v>547387.51448517467</v>
      </c>
      <c r="AC22" s="34">
        <f t="shared" si="16"/>
        <v>491129.45509566343</v>
      </c>
      <c r="AD22" s="34">
        <f t="shared" si="16"/>
        <v>441796.71994198952</v>
      </c>
      <c r="AE22" s="34">
        <f t="shared" si="16"/>
        <v>398376.81745788158</v>
      </c>
      <c r="AF22" s="34">
        <f t="shared" si="16"/>
        <v>360027.9814464454</v>
      </c>
      <c r="AG22" s="34">
        <f t="shared" si="16"/>
        <v>326046.91367094219</v>
      </c>
      <c r="AH22" s="34">
        <f t="shared" si="16"/>
        <v>295843.21711503842</v>
      </c>
      <c r="AI22" s="34">
        <f t="shared" si="16"/>
        <v>268919.01754571672</v>
      </c>
      <c r="AJ22" s="34">
        <f t="shared" si="16"/>
        <v>244852.63252146292</v>
      </c>
      <c r="AK22" s="34">
        <f t="shared" si="16"/>
        <v>223285.41602732553</v>
      </c>
      <c r="AL22" s="34">
        <f t="shared" si="16"/>
        <v>203911.10846603013</v>
      </c>
      <c r="AM22" s="34">
        <f t="shared" si="16"/>
        <v>186467.17368220608</v>
      </c>
      <c r="AN22" s="34">
        <f t="shared" si="16"/>
        <v>170727.71995178488</v>
      </c>
      <c r="AO22" s="34">
        <f t="shared" si="16"/>
        <v>156497.68980589687</v>
      </c>
      <c r="AP22" s="34">
        <f t="shared" si="16"/>
        <v>143608.07103291497</v>
      </c>
      <c r="AQ22" s="33">
        <f t="shared" si="16"/>
        <v>131911.93325781764</v>
      </c>
      <c r="AR22" s="6"/>
    </row>
    <row r="23" spans="1:44">
      <c r="C23" s="1"/>
      <c r="D23" s="163" t="s">
        <v>35</v>
      </c>
      <c r="E23" s="79"/>
      <c r="F23" s="109">
        <f t="shared" ref="F23:AQ23" si="17">F22-F21</f>
        <v>0</v>
      </c>
      <c r="G23" s="109">
        <f t="shared" si="17"/>
        <v>0</v>
      </c>
      <c r="H23" s="109">
        <f t="shared" si="17"/>
        <v>-25329.378292081121</v>
      </c>
      <c r="I23" s="109">
        <f t="shared" si="17"/>
        <v>-33036.142807013006</v>
      </c>
      <c r="J23" s="109">
        <f t="shared" si="17"/>
        <v>-48551.702356074937</v>
      </c>
      <c r="K23" s="109">
        <f t="shared" si="17"/>
        <v>-71345.539553730283</v>
      </c>
      <c r="L23" s="109">
        <f t="shared" si="17"/>
        <v>-87993.194594733883</v>
      </c>
      <c r="M23" s="109">
        <f t="shared" si="17"/>
        <v>-54095.52302032616</v>
      </c>
      <c r="N23" s="34">
        <f t="shared" si="17"/>
        <v>-51890.945131908869</v>
      </c>
      <c r="O23" s="34">
        <f t="shared" si="17"/>
        <v>-49773.990314213093</v>
      </c>
      <c r="P23" s="34">
        <f t="shared" si="17"/>
        <v>-47741.266718357103</v>
      </c>
      <c r="Q23" s="34">
        <f t="shared" si="17"/>
        <v>-45789.510167820263</v>
      </c>
      <c r="R23" s="34">
        <f t="shared" si="17"/>
        <v>-43915.579493765021</v>
      </c>
      <c r="S23" s="34">
        <f t="shared" si="17"/>
        <v>-42116.452035458526</v>
      </c>
      <c r="T23" s="34">
        <f t="shared" si="17"/>
        <v>-40389.21930012654</v>
      </c>
      <c r="U23" s="34">
        <f t="shared" si="17"/>
        <v>-38731.082776790136</v>
      </c>
      <c r="V23" s="34">
        <f t="shared" si="17"/>
        <v>-37139.349898805493</v>
      </c>
      <c r="W23" s="34">
        <f t="shared" si="17"/>
        <v>-35611.430150000262</v>
      </c>
      <c r="X23" s="34">
        <f t="shared" si="17"/>
        <v>-34144.831309467438</v>
      </c>
      <c r="Y23" s="34">
        <f t="shared" si="17"/>
        <v>-32737.155830248375</v>
      </c>
      <c r="Z23" s="34">
        <f t="shared" si="17"/>
        <v>-56261.129658852704</v>
      </c>
      <c r="AA23" s="34">
        <f t="shared" si="17"/>
        <v>-74045.121984626749</v>
      </c>
      <c r="AB23" s="34">
        <f t="shared" si="17"/>
        <v>-64407.540120425751</v>
      </c>
      <c r="AC23" s="34">
        <f t="shared" si="17"/>
        <v>-56258.05938951124</v>
      </c>
      <c r="AD23" s="34">
        <f t="shared" si="17"/>
        <v>-49332.735153673915</v>
      </c>
      <c r="AE23" s="34">
        <f t="shared" si="17"/>
        <v>-43419.902484107937</v>
      </c>
      <c r="AF23" s="34">
        <f t="shared" si="17"/>
        <v>-38348.836011436186</v>
      </c>
      <c r="AG23" s="34">
        <f t="shared" si="17"/>
        <v>-33981.067775503208</v>
      </c>
      <c r="AH23" s="34">
        <f t="shared" si="17"/>
        <v>-30203.696555903764</v>
      </c>
      <c r="AI23" s="34">
        <f t="shared" si="17"/>
        <v>-26924.199569321703</v>
      </c>
      <c r="AJ23" s="34">
        <f t="shared" si="17"/>
        <v>-24066.385024253803</v>
      </c>
      <c r="AK23" s="34">
        <f t="shared" si="17"/>
        <v>-21567.216494137392</v>
      </c>
      <c r="AL23" s="34">
        <f t="shared" si="17"/>
        <v>-19374.307561295398</v>
      </c>
      <c r="AM23" s="34">
        <f t="shared" si="17"/>
        <v>-17443.93478382405</v>
      </c>
      <c r="AN23" s="34">
        <f t="shared" si="17"/>
        <v>-15739.453730421199</v>
      </c>
      <c r="AO23" s="34">
        <f t="shared" si="17"/>
        <v>-14230.030145888013</v>
      </c>
      <c r="AP23" s="34">
        <f t="shared" si="17"/>
        <v>-12889.618772981892</v>
      </c>
      <c r="AQ23" s="33">
        <f t="shared" si="17"/>
        <v>-11696.137775097333</v>
      </c>
      <c r="AR23" s="6"/>
    </row>
    <row r="24" spans="1:44">
      <c r="C24" s="1"/>
      <c r="D24" s="163" t="s">
        <v>37</v>
      </c>
      <c r="E24" s="83"/>
      <c r="F24" s="113">
        <f t="shared" ref="F24:AQ24" si="18">IF(F22&lt;&gt;0,F23/F22,0)</f>
        <v>0</v>
      </c>
      <c r="G24" s="113">
        <f t="shared" si="18"/>
        <v>0</v>
      </c>
      <c r="H24" s="113">
        <f t="shared" si="18"/>
        <v>-8.438130113752218E-2</v>
      </c>
      <c r="I24" s="113">
        <f t="shared" si="18"/>
        <v>-5.5743233945829168E-2</v>
      </c>
      <c r="J24" s="113">
        <f t="shared" si="18"/>
        <v>-5.5831981950427878E-2</v>
      </c>
      <c r="K24" s="113">
        <f t="shared" si="18"/>
        <v>-6.3487939656114545E-2</v>
      </c>
      <c r="L24" s="113">
        <f t="shared" si="18"/>
        <v>-6.7886678273552437E-2</v>
      </c>
      <c r="M24" s="113">
        <f t="shared" si="18"/>
        <v>-4.355229189475894E-2</v>
      </c>
      <c r="N24" s="36">
        <f t="shared" si="18"/>
        <v>-4.3598832065666948E-2</v>
      </c>
      <c r="O24" s="36">
        <f t="shared" si="18"/>
        <v>-4.3645422934342426E-2</v>
      </c>
      <c r="P24" s="36">
        <f t="shared" si="18"/>
        <v>-4.3692064560359047E-2</v>
      </c>
      <c r="Q24" s="36">
        <f t="shared" si="18"/>
        <v>-4.3738757003372819E-2</v>
      </c>
      <c r="R24" s="36">
        <f t="shared" si="18"/>
        <v>-4.3785500323115595E-2</v>
      </c>
      <c r="S24" s="36">
        <f t="shared" si="18"/>
        <v>-4.3832294579400771E-2</v>
      </c>
      <c r="T24" s="36">
        <f t="shared" si="18"/>
        <v>-4.3879139832121168E-2</v>
      </c>
      <c r="U24" s="36">
        <f t="shared" si="18"/>
        <v>-4.3926036141248265E-2</v>
      </c>
      <c r="V24" s="36">
        <f t="shared" si="18"/>
        <v>-4.3972983566833185E-2</v>
      </c>
      <c r="W24" s="36">
        <f t="shared" si="18"/>
        <v>-4.4019982169008133E-2</v>
      </c>
      <c r="X24" s="36">
        <f t="shared" si="18"/>
        <v>-4.4067032007984751E-2</v>
      </c>
      <c r="Y24" s="36">
        <f t="shared" si="18"/>
        <v>-4.4114133144054102E-2</v>
      </c>
      <c r="Z24" s="36">
        <f t="shared" si="18"/>
        <v>-8.2032420349832269E-2</v>
      </c>
      <c r="AA24" s="36">
        <f t="shared" si="18"/>
        <v>-0.12102929147140729</v>
      </c>
      <c r="AB24" s="36">
        <f t="shared" si="18"/>
        <v>-0.1176635170076941</v>
      </c>
      <c r="AC24" s="36">
        <f t="shared" si="18"/>
        <v>-0.11454833100684859</v>
      </c>
      <c r="AD24" s="36">
        <f t="shared" si="18"/>
        <v>-0.11166387826544205</v>
      </c>
      <c r="AE24" s="36">
        <f t="shared" si="18"/>
        <v>-0.10899204115635697</v>
      </c>
      <c r="AF24" s="36">
        <f t="shared" si="18"/>
        <v>-0.10651626536739235</v>
      </c>
      <c r="AG24" s="36">
        <f t="shared" si="18"/>
        <v>-0.10422140603299217</v>
      </c>
      <c r="AH24" s="36">
        <f t="shared" si="18"/>
        <v>-0.10209359149903741</v>
      </c>
      <c r="AI24" s="36">
        <f t="shared" si="18"/>
        <v>-0.10012010238266075</v>
      </c>
      <c r="AJ24" s="36">
        <f t="shared" si="18"/>
        <v>-9.828926393978725E-2</v>
      </c>
      <c r="AK24" s="36">
        <f t="shared" si="18"/>
        <v>-9.6590350045513099E-2</v>
      </c>
      <c r="AL24" s="36">
        <f t="shared" si="18"/>
        <v>-9.5013497337360586E-2</v>
      </c>
      <c r="AM24" s="36">
        <f t="shared" si="18"/>
        <v>-9.3549628276951055E-2</v>
      </c>
      <c r="AN24" s="36">
        <f t="shared" si="18"/>
        <v>-9.2190382059024564E-2</v>
      </c>
      <c r="AO24" s="36">
        <f t="shared" si="18"/>
        <v>-9.0928052443058002E-2</v>
      </c>
      <c r="AP24" s="36">
        <f t="shared" si="18"/>
        <v>-8.9755531707041675E-2</v>
      </c>
      <c r="AQ24" s="35">
        <f t="shared" si="18"/>
        <v>-8.8666260028481325E-2</v>
      </c>
      <c r="AR24" s="6"/>
    </row>
    <row r="25" spans="1:44" ht="15.75" thickBot="1">
      <c r="C25" s="1"/>
      <c r="D25" s="163" t="s">
        <v>39</v>
      </c>
      <c r="E25" s="84"/>
      <c r="F25" s="114">
        <f t="shared" ref="F25:AQ25" si="19">F12*F8*F18/1000/1000</f>
        <v>0</v>
      </c>
      <c r="G25" s="114">
        <f t="shared" si="19"/>
        <v>0</v>
      </c>
      <c r="H25" s="114">
        <f t="shared" si="19"/>
        <v>0.32550700000000005</v>
      </c>
      <c r="I25" s="114">
        <f t="shared" si="19"/>
        <v>0.32550700000000005</v>
      </c>
      <c r="J25" s="114">
        <f t="shared" si="19"/>
        <v>0.32550700000000005</v>
      </c>
      <c r="K25" s="114">
        <f t="shared" si="19"/>
        <v>0.26040560000000007</v>
      </c>
      <c r="L25" s="114">
        <f t="shared" si="19"/>
        <v>0</v>
      </c>
      <c r="M25" s="114">
        <f t="shared" si="19"/>
        <v>0</v>
      </c>
      <c r="N25" s="38">
        <f t="shared" si="19"/>
        <v>0</v>
      </c>
      <c r="O25" s="38">
        <f t="shared" si="19"/>
        <v>0</v>
      </c>
      <c r="P25" s="38">
        <f t="shared" si="19"/>
        <v>0</v>
      </c>
      <c r="Q25" s="38">
        <f t="shared" si="19"/>
        <v>0</v>
      </c>
      <c r="R25" s="38">
        <f t="shared" si="19"/>
        <v>0</v>
      </c>
      <c r="S25" s="38">
        <f t="shared" si="19"/>
        <v>0</v>
      </c>
      <c r="T25" s="38">
        <f t="shared" si="19"/>
        <v>0</v>
      </c>
      <c r="U25" s="38">
        <f t="shared" si="19"/>
        <v>0</v>
      </c>
      <c r="V25" s="38">
        <f t="shared" si="19"/>
        <v>0</v>
      </c>
      <c r="W25" s="38">
        <f t="shared" si="19"/>
        <v>0</v>
      </c>
      <c r="X25" s="38">
        <f t="shared" si="19"/>
        <v>0</v>
      </c>
      <c r="Y25" s="38">
        <f t="shared" si="19"/>
        <v>0</v>
      </c>
      <c r="Z25" s="38">
        <f t="shared" si="19"/>
        <v>0</v>
      </c>
      <c r="AA25" s="38">
        <f t="shared" si="19"/>
        <v>0</v>
      </c>
      <c r="AB25" s="38">
        <f t="shared" si="19"/>
        <v>0</v>
      </c>
      <c r="AC25" s="38">
        <f t="shared" si="19"/>
        <v>0</v>
      </c>
      <c r="AD25" s="38">
        <f t="shared" si="19"/>
        <v>0</v>
      </c>
      <c r="AE25" s="38">
        <f t="shared" si="19"/>
        <v>0</v>
      </c>
      <c r="AF25" s="38">
        <f t="shared" si="19"/>
        <v>0</v>
      </c>
      <c r="AG25" s="38">
        <f t="shared" si="19"/>
        <v>0</v>
      </c>
      <c r="AH25" s="38">
        <f t="shared" si="19"/>
        <v>0</v>
      </c>
      <c r="AI25" s="38">
        <f t="shared" si="19"/>
        <v>0</v>
      </c>
      <c r="AJ25" s="38">
        <f t="shared" si="19"/>
        <v>0</v>
      </c>
      <c r="AK25" s="38">
        <f t="shared" si="19"/>
        <v>0</v>
      </c>
      <c r="AL25" s="38">
        <f t="shared" si="19"/>
        <v>0</v>
      </c>
      <c r="AM25" s="38">
        <f t="shared" si="19"/>
        <v>0</v>
      </c>
      <c r="AN25" s="38">
        <f t="shared" si="19"/>
        <v>0</v>
      </c>
      <c r="AO25" s="38">
        <f t="shared" si="19"/>
        <v>0</v>
      </c>
      <c r="AP25" s="38">
        <f t="shared" si="19"/>
        <v>0</v>
      </c>
      <c r="AQ25" s="37">
        <f t="shared" si="19"/>
        <v>0</v>
      </c>
      <c r="AR25" s="6"/>
    </row>
    <row r="26" spans="1:44" ht="15.75">
      <c r="A26" s="156" t="s">
        <v>40</v>
      </c>
      <c r="B26" s="19">
        <f>AQ53</f>
        <v>0.24604017179265322</v>
      </c>
      <c r="C26" s="1"/>
      <c r="D26" s="163" t="s">
        <v>41</v>
      </c>
      <c r="E26" s="84"/>
      <c r="F26" s="112">
        <f t="shared" ref="F26:AQ26" si="20">IF(E54&gt;0.5,E28*$B$22,0)</f>
        <v>0</v>
      </c>
      <c r="G26" s="112">
        <f t="shared" si="20"/>
        <v>0</v>
      </c>
      <c r="H26" s="112">
        <f t="shared" si="20"/>
        <v>0</v>
      </c>
      <c r="I26" s="112">
        <f t="shared" si="20"/>
        <v>0</v>
      </c>
      <c r="J26" s="112">
        <f t="shared" si="20"/>
        <v>0</v>
      </c>
      <c r="K26" s="112">
        <f t="shared" si="20"/>
        <v>0</v>
      </c>
      <c r="L26" s="112">
        <f t="shared" si="20"/>
        <v>0</v>
      </c>
      <c r="M26" s="112">
        <f t="shared" si="20"/>
        <v>0</v>
      </c>
      <c r="N26" s="42">
        <f t="shared" si="20"/>
        <v>0</v>
      </c>
      <c r="O26" s="42">
        <f t="shared" si="20"/>
        <v>0</v>
      </c>
      <c r="P26" s="42">
        <f t="shared" si="20"/>
        <v>0</v>
      </c>
      <c r="Q26" s="42">
        <f t="shared" si="20"/>
        <v>0</v>
      </c>
      <c r="R26" s="42">
        <f t="shared" si="20"/>
        <v>0</v>
      </c>
      <c r="S26" s="42">
        <f t="shared" si="20"/>
        <v>0</v>
      </c>
      <c r="T26" s="42">
        <f t="shared" si="20"/>
        <v>0</v>
      </c>
      <c r="U26" s="42">
        <f t="shared" si="20"/>
        <v>0</v>
      </c>
      <c r="V26" s="42">
        <f t="shared" si="20"/>
        <v>0</v>
      </c>
      <c r="W26" s="42">
        <f t="shared" si="20"/>
        <v>0</v>
      </c>
      <c r="X26" s="42">
        <f t="shared" si="20"/>
        <v>0</v>
      </c>
      <c r="Y26" s="42">
        <f t="shared" si="20"/>
        <v>0</v>
      </c>
      <c r="Z26" s="42">
        <f t="shared" si="20"/>
        <v>11.760000000000002</v>
      </c>
      <c r="AA26" s="42">
        <f t="shared" si="20"/>
        <v>10.936800000000002</v>
      </c>
      <c r="AB26" s="42">
        <f t="shared" si="20"/>
        <v>10.171224</v>
      </c>
      <c r="AC26" s="42">
        <f t="shared" si="20"/>
        <v>9.4592383200000008</v>
      </c>
      <c r="AD26" s="42">
        <f t="shared" si="20"/>
        <v>8.7970916376000012</v>
      </c>
      <c r="AE26" s="42">
        <f t="shared" si="20"/>
        <v>8.1812952229680018</v>
      </c>
      <c r="AF26" s="42">
        <f t="shared" si="20"/>
        <v>7.6086045573602412</v>
      </c>
      <c r="AG26" s="42">
        <f t="shared" si="20"/>
        <v>7.0760022383450245</v>
      </c>
      <c r="AH26" s="42">
        <f t="shared" si="20"/>
        <v>6.5806820816608722</v>
      </c>
      <c r="AI26" s="42">
        <f t="shared" si="20"/>
        <v>6.1200343359446112</v>
      </c>
      <c r="AJ26" s="42">
        <f t="shared" si="20"/>
        <v>5.6916319324284892</v>
      </c>
      <c r="AK26" s="42">
        <f t="shared" si="20"/>
        <v>5.2932176971584948</v>
      </c>
      <c r="AL26" s="42">
        <f t="shared" si="20"/>
        <v>4.9226924583573997</v>
      </c>
      <c r="AM26" s="42">
        <f t="shared" si="20"/>
        <v>4.5781039862723816</v>
      </c>
      <c r="AN26" s="42">
        <f t="shared" si="20"/>
        <v>4.2576367072333143</v>
      </c>
      <c r="AO26" s="42">
        <f t="shared" si="20"/>
        <v>3.9596021377269826</v>
      </c>
      <c r="AP26" s="42">
        <f t="shared" si="20"/>
        <v>3.6824299880860938</v>
      </c>
      <c r="AQ26" s="42">
        <f t="shared" si="20"/>
        <v>3.424659888920067</v>
      </c>
      <c r="AR26" s="6"/>
    </row>
    <row r="27" spans="1:44" ht="15.75">
      <c r="A27" s="157" t="s">
        <v>210</v>
      </c>
      <c r="B27" s="20">
        <f>SUM(F4:AQ4)/1000000</f>
        <v>23.472232389019116</v>
      </c>
      <c r="C27" s="1"/>
      <c r="D27" s="163" t="s">
        <v>42</v>
      </c>
      <c r="E27" s="82"/>
      <c r="F27" s="82"/>
      <c r="G27" s="82"/>
      <c r="H27" s="82"/>
      <c r="I27" s="82"/>
      <c r="J27" s="82"/>
      <c r="K27" s="82"/>
      <c r="L27" s="82"/>
      <c r="M27" s="8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6"/>
    </row>
    <row r="28" spans="1:44" ht="16.5" thickBot="1">
      <c r="A28" s="158" t="s">
        <v>6</v>
      </c>
      <c r="B28" s="21">
        <f>B19/B20</f>
        <v>168</v>
      </c>
      <c r="C28" s="1"/>
      <c r="D28" s="163" t="s">
        <v>43</v>
      </c>
      <c r="E28" s="80"/>
      <c r="F28" s="112">
        <f t="shared" ref="F28:AQ28" si="21">E28+F8+F62-F26</f>
        <v>0</v>
      </c>
      <c r="G28" s="112">
        <f t="shared" si="21"/>
        <v>35</v>
      </c>
      <c r="H28" s="112">
        <f t="shared" si="21"/>
        <v>70</v>
      </c>
      <c r="I28" s="112">
        <f t="shared" si="21"/>
        <v>105</v>
      </c>
      <c r="J28" s="112">
        <f t="shared" si="21"/>
        <v>140</v>
      </c>
      <c r="K28" s="112">
        <f t="shared" si="21"/>
        <v>168</v>
      </c>
      <c r="L28" s="112">
        <f t="shared" si="21"/>
        <v>168</v>
      </c>
      <c r="M28" s="112">
        <f t="shared" si="21"/>
        <v>168</v>
      </c>
      <c r="N28" s="42">
        <f t="shared" si="21"/>
        <v>168</v>
      </c>
      <c r="O28" s="42">
        <f t="shared" si="21"/>
        <v>168</v>
      </c>
      <c r="P28" s="42">
        <f t="shared" si="21"/>
        <v>168</v>
      </c>
      <c r="Q28" s="42">
        <f t="shared" si="21"/>
        <v>168</v>
      </c>
      <c r="R28" s="42">
        <f t="shared" si="21"/>
        <v>168</v>
      </c>
      <c r="S28" s="42">
        <f t="shared" si="21"/>
        <v>168</v>
      </c>
      <c r="T28" s="42">
        <f t="shared" si="21"/>
        <v>168</v>
      </c>
      <c r="U28" s="42">
        <f t="shared" si="21"/>
        <v>168</v>
      </c>
      <c r="V28" s="42">
        <f t="shared" si="21"/>
        <v>168</v>
      </c>
      <c r="W28" s="42">
        <f t="shared" si="21"/>
        <v>168</v>
      </c>
      <c r="X28" s="42">
        <f t="shared" si="21"/>
        <v>168</v>
      </c>
      <c r="Y28" s="42">
        <f t="shared" si="21"/>
        <v>168</v>
      </c>
      <c r="Z28" s="42">
        <f t="shared" si="21"/>
        <v>156.24</v>
      </c>
      <c r="AA28" s="42">
        <f t="shared" si="21"/>
        <v>145.3032</v>
      </c>
      <c r="AB28" s="42">
        <f t="shared" si="21"/>
        <v>135.13197600000001</v>
      </c>
      <c r="AC28" s="42">
        <f t="shared" si="21"/>
        <v>125.67273768000001</v>
      </c>
      <c r="AD28" s="42">
        <f t="shared" si="21"/>
        <v>116.87564604240001</v>
      </c>
      <c r="AE28" s="42">
        <f t="shared" si="21"/>
        <v>108.694350819432</v>
      </c>
      <c r="AF28" s="42">
        <f t="shared" si="21"/>
        <v>101.08574626207177</v>
      </c>
      <c r="AG28" s="42">
        <f t="shared" si="21"/>
        <v>94.009744023726739</v>
      </c>
      <c r="AH28" s="42">
        <f t="shared" si="21"/>
        <v>87.429061942065871</v>
      </c>
      <c r="AI28" s="42">
        <f t="shared" si="21"/>
        <v>81.309027606121262</v>
      </c>
      <c r="AJ28" s="42">
        <f t="shared" si="21"/>
        <v>75.617395673692769</v>
      </c>
      <c r="AK28" s="42">
        <f t="shared" si="21"/>
        <v>70.324177976534273</v>
      </c>
      <c r="AL28" s="42">
        <f t="shared" si="21"/>
        <v>65.40148551817687</v>
      </c>
      <c r="AM28" s="42">
        <f t="shared" si="21"/>
        <v>60.823381531904488</v>
      </c>
      <c r="AN28" s="42">
        <f t="shared" si="21"/>
        <v>56.565744824671171</v>
      </c>
      <c r="AO28" s="42">
        <f t="shared" si="21"/>
        <v>52.606142686944189</v>
      </c>
      <c r="AP28" s="42">
        <f t="shared" si="21"/>
        <v>48.923712698858097</v>
      </c>
      <c r="AQ28" s="41">
        <f t="shared" si="21"/>
        <v>45.499052809938028</v>
      </c>
      <c r="AR28" s="117">
        <f>MAX(F28:AQ28)</f>
        <v>168</v>
      </c>
    </row>
    <row r="29" spans="1:44">
      <c r="C29" s="1"/>
      <c r="D29" s="163" t="s">
        <v>44</v>
      </c>
      <c r="E29" s="82"/>
      <c r="F29" s="82"/>
      <c r="G29" s="82"/>
      <c r="H29" s="82"/>
      <c r="I29" s="82"/>
      <c r="J29" s="82"/>
      <c r="K29" s="82"/>
      <c r="L29" s="82"/>
      <c r="M29" s="8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6"/>
    </row>
    <row r="30" spans="1:44">
      <c r="C30" s="1"/>
      <c r="D30" s="165" t="s">
        <v>45</v>
      </c>
      <c r="E30" s="82"/>
      <c r="F30" s="112">
        <f t="shared" ref="F30:AQ30" si="22">F28*$B$11</f>
        <v>0</v>
      </c>
      <c r="G30" s="112">
        <f t="shared" si="22"/>
        <v>31.85</v>
      </c>
      <c r="H30" s="112">
        <f t="shared" si="22"/>
        <v>63.7</v>
      </c>
      <c r="I30" s="112">
        <f t="shared" si="22"/>
        <v>95.55</v>
      </c>
      <c r="J30" s="112">
        <f t="shared" si="22"/>
        <v>127.4</v>
      </c>
      <c r="K30" s="112">
        <f t="shared" si="22"/>
        <v>152.88</v>
      </c>
      <c r="L30" s="112">
        <f t="shared" si="22"/>
        <v>152.88</v>
      </c>
      <c r="M30" s="112">
        <f t="shared" si="22"/>
        <v>152.88</v>
      </c>
      <c r="N30" s="42">
        <f t="shared" si="22"/>
        <v>152.88</v>
      </c>
      <c r="O30" s="42">
        <f t="shared" si="22"/>
        <v>152.88</v>
      </c>
      <c r="P30" s="42">
        <f t="shared" si="22"/>
        <v>152.88</v>
      </c>
      <c r="Q30" s="42">
        <f t="shared" si="22"/>
        <v>152.88</v>
      </c>
      <c r="R30" s="42">
        <f t="shared" si="22"/>
        <v>152.88</v>
      </c>
      <c r="S30" s="42">
        <f t="shared" si="22"/>
        <v>152.88</v>
      </c>
      <c r="T30" s="42">
        <f t="shared" si="22"/>
        <v>152.88</v>
      </c>
      <c r="U30" s="42">
        <f t="shared" si="22"/>
        <v>152.88</v>
      </c>
      <c r="V30" s="42">
        <f t="shared" si="22"/>
        <v>152.88</v>
      </c>
      <c r="W30" s="42">
        <f t="shared" si="22"/>
        <v>152.88</v>
      </c>
      <c r="X30" s="42">
        <f t="shared" si="22"/>
        <v>152.88</v>
      </c>
      <c r="Y30" s="42">
        <f t="shared" si="22"/>
        <v>152.88</v>
      </c>
      <c r="Z30" s="42">
        <f t="shared" si="22"/>
        <v>142.17840000000001</v>
      </c>
      <c r="AA30" s="42">
        <f t="shared" si="22"/>
        <v>132.22591199999999</v>
      </c>
      <c r="AB30" s="42">
        <f t="shared" si="22"/>
        <v>122.97009816000001</v>
      </c>
      <c r="AC30" s="42">
        <f t="shared" si="22"/>
        <v>114.36219128880002</v>
      </c>
      <c r="AD30" s="42">
        <f t="shared" si="22"/>
        <v>106.356837898584</v>
      </c>
      <c r="AE30" s="42">
        <f t="shared" si="22"/>
        <v>98.911859245683132</v>
      </c>
      <c r="AF30" s="42">
        <f t="shared" si="22"/>
        <v>91.988029098485313</v>
      </c>
      <c r="AG30" s="42">
        <f t="shared" si="22"/>
        <v>85.548867061591338</v>
      </c>
      <c r="AH30" s="42">
        <f t="shared" si="22"/>
        <v>79.560446367279951</v>
      </c>
      <c r="AI30" s="42">
        <f t="shared" si="22"/>
        <v>73.991215121570349</v>
      </c>
      <c r="AJ30" s="42">
        <f t="shared" si="22"/>
        <v>68.811830063060427</v>
      </c>
      <c r="AK30" s="42">
        <f t="shared" si="22"/>
        <v>63.995001958646192</v>
      </c>
      <c r="AL30" s="42">
        <f t="shared" si="22"/>
        <v>59.515351821540953</v>
      </c>
      <c r="AM30" s="42">
        <f t="shared" si="22"/>
        <v>55.349277194033085</v>
      </c>
      <c r="AN30" s="42">
        <f t="shared" si="22"/>
        <v>51.474827790450767</v>
      </c>
      <c r="AO30" s="42">
        <f t="shared" si="22"/>
        <v>47.87158984511921</v>
      </c>
      <c r="AP30" s="42">
        <f t="shared" si="22"/>
        <v>44.520578555960867</v>
      </c>
      <c r="AQ30" s="42">
        <f t="shared" si="22"/>
        <v>41.40413805704361</v>
      </c>
    </row>
    <row r="31" spans="1:44">
      <c r="C31" s="1"/>
      <c r="D31" s="163" t="s">
        <v>46</v>
      </c>
      <c r="E31" s="82"/>
      <c r="F31" s="112">
        <f t="shared" ref="F31:AQ31" si="23">IF(E28&gt;E32,(E28-E32)*0.5,0)</f>
        <v>0</v>
      </c>
      <c r="G31" s="112">
        <f t="shared" si="23"/>
        <v>0</v>
      </c>
      <c r="H31" s="112">
        <f t="shared" si="23"/>
        <v>17.5</v>
      </c>
      <c r="I31" s="112">
        <f t="shared" si="23"/>
        <v>26.25</v>
      </c>
      <c r="J31" s="112">
        <f t="shared" si="23"/>
        <v>30.625</v>
      </c>
      <c r="K31" s="112">
        <f t="shared" si="23"/>
        <v>32.8125</v>
      </c>
      <c r="L31" s="112">
        <f t="shared" si="23"/>
        <v>30.40625</v>
      </c>
      <c r="M31" s="112">
        <f t="shared" si="23"/>
        <v>15.203125</v>
      </c>
      <c r="N31" s="42">
        <f t="shared" si="23"/>
        <v>7.6015625</v>
      </c>
      <c r="O31" s="42">
        <f t="shared" si="23"/>
        <v>3.80078125</v>
      </c>
      <c r="P31" s="42">
        <f t="shared" si="23"/>
        <v>1.900390625</v>
      </c>
      <c r="Q31" s="42">
        <f t="shared" si="23"/>
        <v>0.9501953125</v>
      </c>
      <c r="R31" s="42">
        <f t="shared" si="23"/>
        <v>0.47509765625</v>
      </c>
      <c r="S31" s="42">
        <f t="shared" si="23"/>
        <v>0.237548828125</v>
      </c>
      <c r="T31" s="42">
        <f t="shared" si="23"/>
        <v>0.1187744140625</v>
      </c>
      <c r="U31" s="42">
        <f t="shared" si="23"/>
        <v>5.938720703125E-2</v>
      </c>
      <c r="V31" s="42">
        <f t="shared" si="23"/>
        <v>2.9693603515625E-2</v>
      </c>
      <c r="W31" s="42">
        <f t="shared" si="23"/>
        <v>1.48468017578125E-2</v>
      </c>
      <c r="X31" s="42">
        <f t="shared" si="23"/>
        <v>7.42340087890625E-3</v>
      </c>
      <c r="Y31" s="42">
        <f t="shared" si="23"/>
        <v>3.711700439453125E-3</v>
      </c>
      <c r="Z31" s="42">
        <f t="shared" si="23"/>
        <v>1.8558502197265625E-3</v>
      </c>
      <c r="AA31" s="42">
        <f t="shared" si="23"/>
        <v>0</v>
      </c>
      <c r="AB31" s="42">
        <f t="shared" si="23"/>
        <v>0</v>
      </c>
      <c r="AC31" s="42">
        <f t="shared" si="23"/>
        <v>0</v>
      </c>
      <c r="AD31" s="42">
        <f t="shared" si="23"/>
        <v>0</v>
      </c>
      <c r="AE31" s="42">
        <f t="shared" si="23"/>
        <v>0</v>
      </c>
      <c r="AF31" s="42">
        <f t="shared" si="23"/>
        <v>0</v>
      </c>
      <c r="AG31" s="42">
        <f t="shared" si="23"/>
        <v>0</v>
      </c>
      <c r="AH31" s="42">
        <f t="shared" si="23"/>
        <v>0</v>
      </c>
      <c r="AI31" s="42">
        <f t="shared" si="23"/>
        <v>0</v>
      </c>
      <c r="AJ31" s="42">
        <f t="shared" si="23"/>
        <v>0</v>
      </c>
      <c r="AK31" s="42">
        <f t="shared" si="23"/>
        <v>0</v>
      </c>
      <c r="AL31" s="42">
        <f t="shared" si="23"/>
        <v>0</v>
      </c>
      <c r="AM31" s="42">
        <f t="shared" si="23"/>
        <v>0</v>
      </c>
      <c r="AN31" s="42">
        <f t="shared" si="23"/>
        <v>0</v>
      </c>
      <c r="AO31" s="42">
        <f t="shared" si="23"/>
        <v>0</v>
      </c>
      <c r="AP31" s="42">
        <f t="shared" si="23"/>
        <v>0</v>
      </c>
      <c r="AQ31" s="41">
        <f t="shared" si="23"/>
        <v>0</v>
      </c>
    </row>
    <row r="32" spans="1:44">
      <c r="C32" s="1"/>
      <c r="D32" s="163" t="s">
        <v>47</v>
      </c>
      <c r="E32" s="82"/>
      <c r="F32" s="112">
        <f t="shared" ref="F32:AQ32" si="24">E32+F31</f>
        <v>0</v>
      </c>
      <c r="G32" s="112">
        <f t="shared" si="24"/>
        <v>0</v>
      </c>
      <c r="H32" s="112">
        <f t="shared" si="24"/>
        <v>17.5</v>
      </c>
      <c r="I32" s="112">
        <f t="shared" si="24"/>
        <v>43.75</v>
      </c>
      <c r="J32" s="112">
        <f t="shared" si="24"/>
        <v>74.375</v>
      </c>
      <c r="K32" s="112">
        <f t="shared" si="24"/>
        <v>107.1875</v>
      </c>
      <c r="L32" s="112">
        <f t="shared" si="24"/>
        <v>137.59375</v>
      </c>
      <c r="M32" s="112">
        <f t="shared" si="24"/>
        <v>152.796875</v>
      </c>
      <c r="N32" s="42">
        <f t="shared" si="24"/>
        <v>160.3984375</v>
      </c>
      <c r="O32" s="42">
        <f t="shared" si="24"/>
        <v>164.19921875</v>
      </c>
      <c r="P32" s="42">
        <f t="shared" si="24"/>
        <v>166.099609375</v>
      </c>
      <c r="Q32" s="42">
        <f t="shared" si="24"/>
        <v>167.0498046875</v>
      </c>
      <c r="R32" s="42">
        <f t="shared" si="24"/>
        <v>167.52490234375</v>
      </c>
      <c r="S32" s="42">
        <f t="shared" si="24"/>
        <v>167.762451171875</v>
      </c>
      <c r="T32" s="42">
        <f t="shared" si="24"/>
        <v>167.8812255859375</v>
      </c>
      <c r="U32" s="42">
        <f t="shared" si="24"/>
        <v>167.94061279296875</v>
      </c>
      <c r="V32" s="42">
        <f t="shared" si="24"/>
        <v>167.97030639648437</v>
      </c>
      <c r="W32" s="42">
        <f t="shared" si="24"/>
        <v>167.98515319824219</v>
      </c>
      <c r="X32" s="42">
        <f t="shared" si="24"/>
        <v>167.99257659912109</v>
      </c>
      <c r="Y32" s="42">
        <f t="shared" si="24"/>
        <v>167.99628829956055</v>
      </c>
      <c r="Z32" s="42">
        <f t="shared" si="24"/>
        <v>167.99814414978027</v>
      </c>
      <c r="AA32" s="42">
        <f t="shared" si="24"/>
        <v>167.99814414978027</v>
      </c>
      <c r="AB32" s="42">
        <f t="shared" si="24"/>
        <v>167.99814414978027</v>
      </c>
      <c r="AC32" s="42">
        <f t="shared" si="24"/>
        <v>167.99814414978027</v>
      </c>
      <c r="AD32" s="42">
        <f t="shared" si="24"/>
        <v>167.99814414978027</v>
      </c>
      <c r="AE32" s="42">
        <f t="shared" si="24"/>
        <v>167.99814414978027</v>
      </c>
      <c r="AF32" s="42">
        <f t="shared" si="24"/>
        <v>167.99814414978027</v>
      </c>
      <c r="AG32" s="42">
        <f t="shared" si="24"/>
        <v>167.99814414978027</v>
      </c>
      <c r="AH32" s="42">
        <f t="shared" si="24"/>
        <v>167.99814414978027</v>
      </c>
      <c r="AI32" s="42">
        <f t="shared" si="24"/>
        <v>167.99814414978027</v>
      </c>
      <c r="AJ32" s="42">
        <f t="shared" si="24"/>
        <v>167.99814414978027</v>
      </c>
      <c r="AK32" s="42">
        <f t="shared" si="24"/>
        <v>167.99814414978027</v>
      </c>
      <c r="AL32" s="42">
        <f t="shared" si="24"/>
        <v>167.99814414978027</v>
      </c>
      <c r="AM32" s="42">
        <f t="shared" si="24"/>
        <v>167.99814414978027</v>
      </c>
      <c r="AN32" s="42">
        <f t="shared" si="24"/>
        <v>167.99814414978027</v>
      </c>
      <c r="AO32" s="42">
        <f t="shared" si="24"/>
        <v>167.99814414978027</v>
      </c>
      <c r="AP32" s="42">
        <f t="shared" si="24"/>
        <v>167.99814414978027</v>
      </c>
      <c r="AQ32" s="41">
        <f t="shared" si="24"/>
        <v>167.99814414978027</v>
      </c>
    </row>
    <row r="33" spans="1:44">
      <c r="B33" s="47"/>
      <c r="C33" s="1"/>
      <c r="D33" s="163" t="s">
        <v>48</v>
      </c>
      <c r="E33" s="82"/>
      <c r="F33" s="112">
        <f t="shared" ref="F33:AQ33" si="25">F8*$B$15</f>
        <v>0</v>
      </c>
      <c r="G33" s="112">
        <f t="shared" si="25"/>
        <v>8.75</v>
      </c>
      <c r="H33" s="112">
        <f t="shared" si="25"/>
        <v>8.75</v>
      </c>
      <c r="I33" s="112">
        <f t="shared" si="25"/>
        <v>8.75</v>
      </c>
      <c r="J33" s="112">
        <f t="shared" si="25"/>
        <v>8.75</v>
      </c>
      <c r="K33" s="112">
        <f t="shared" si="25"/>
        <v>7</v>
      </c>
      <c r="L33" s="112">
        <f t="shared" si="25"/>
        <v>0</v>
      </c>
      <c r="M33" s="112">
        <f t="shared" si="25"/>
        <v>0</v>
      </c>
      <c r="N33" s="42">
        <f t="shared" si="25"/>
        <v>0</v>
      </c>
      <c r="O33" s="42">
        <f t="shared" si="25"/>
        <v>0</v>
      </c>
      <c r="P33" s="42">
        <f t="shared" si="25"/>
        <v>0</v>
      </c>
      <c r="Q33" s="42">
        <f t="shared" si="25"/>
        <v>0</v>
      </c>
      <c r="R33" s="42">
        <f t="shared" si="25"/>
        <v>0</v>
      </c>
      <c r="S33" s="42">
        <f t="shared" si="25"/>
        <v>0</v>
      </c>
      <c r="T33" s="42">
        <f t="shared" si="25"/>
        <v>0</v>
      </c>
      <c r="U33" s="42">
        <f t="shared" si="25"/>
        <v>0</v>
      </c>
      <c r="V33" s="42">
        <f t="shared" si="25"/>
        <v>0</v>
      </c>
      <c r="W33" s="42">
        <f t="shared" si="25"/>
        <v>0</v>
      </c>
      <c r="X33" s="42">
        <f t="shared" si="25"/>
        <v>0</v>
      </c>
      <c r="Y33" s="42">
        <f t="shared" si="25"/>
        <v>0</v>
      </c>
      <c r="Z33" s="42">
        <f t="shared" si="25"/>
        <v>0</v>
      </c>
      <c r="AA33" s="42">
        <f t="shared" si="25"/>
        <v>0</v>
      </c>
      <c r="AB33" s="42">
        <f t="shared" si="25"/>
        <v>0</v>
      </c>
      <c r="AC33" s="42">
        <f t="shared" si="25"/>
        <v>0</v>
      </c>
      <c r="AD33" s="42">
        <f t="shared" si="25"/>
        <v>0</v>
      </c>
      <c r="AE33" s="42">
        <f t="shared" si="25"/>
        <v>0</v>
      </c>
      <c r="AF33" s="42">
        <f t="shared" si="25"/>
        <v>0</v>
      </c>
      <c r="AG33" s="42">
        <f t="shared" si="25"/>
        <v>0</v>
      </c>
      <c r="AH33" s="42">
        <f t="shared" si="25"/>
        <v>0</v>
      </c>
      <c r="AI33" s="42">
        <f t="shared" si="25"/>
        <v>0</v>
      </c>
      <c r="AJ33" s="42">
        <f t="shared" si="25"/>
        <v>0</v>
      </c>
      <c r="AK33" s="42">
        <f t="shared" si="25"/>
        <v>0</v>
      </c>
      <c r="AL33" s="42">
        <f t="shared" si="25"/>
        <v>0</v>
      </c>
      <c r="AM33" s="42">
        <f t="shared" si="25"/>
        <v>0</v>
      </c>
      <c r="AN33" s="42">
        <f t="shared" si="25"/>
        <v>0</v>
      </c>
      <c r="AO33" s="42">
        <f t="shared" si="25"/>
        <v>0</v>
      </c>
      <c r="AP33" s="42">
        <f t="shared" si="25"/>
        <v>0</v>
      </c>
      <c r="AQ33" s="42">
        <f t="shared" si="25"/>
        <v>0</v>
      </c>
      <c r="AR33" s="6"/>
    </row>
    <row r="34" spans="1:44">
      <c r="B34" s="47"/>
      <c r="C34" s="1"/>
      <c r="D34" s="163" t="s">
        <v>49</v>
      </c>
      <c r="E34" s="82"/>
      <c r="F34" s="82"/>
      <c r="G34" s="82"/>
      <c r="H34" s="82"/>
      <c r="I34" s="82"/>
      <c r="J34" s="82"/>
      <c r="K34" s="82"/>
      <c r="L34" s="82"/>
      <c r="M34" s="8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1"/>
      <c r="AR34" s="6"/>
    </row>
    <row r="35" spans="1:44">
      <c r="C35" s="1"/>
      <c r="D35" s="163" t="s">
        <v>50</v>
      </c>
      <c r="E35" s="80"/>
      <c r="F35" s="112">
        <f t="shared" ref="F35:AQ35" si="26">F28*$B$15</f>
        <v>0</v>
      </c>
      <c r="G35" s="112">
        <f t="shared" si="26"/>
        <v>8.75</v>
      </c>
      <c r="H35" s="112">
        <f t="shared" si="26"/>
        <v>17.5</v>
      </c>
      <c r="I35" s="112">
        <f t="shared" si="26"/>
        <v>26.25</v>
      </c>
      <c r="J35" s="112">
        <f t="shared" si="26"/>
        <v>35</v>
      </c>
      <c r="K35" s="112">
        <f t="shared" si="26"/>
        <v>42</v>
      </c>
      <c r="L35" s="112">
        <f t="shared" si="26"/>
        <v>42</v>
      </c>
      <c r="M35" s="112">
        <f t="shared" si="26"/>
        <v>42</v>
      </c>
      <c r="N35" s="42">
        <f t="shared" si="26"/>
        <v>42</v>
      </c>
      <c r="O35" s="42">
        <f t="shared" si="26"/>
        <v>42</v>
      </c>
      <c r="P35" s="42">
        <f t="shared" si="26"/>
        <v>42</v>
      </c>
      <c r="Q35" s="42">
        <f t="shared" si="26"/>
        <v>42</v>
      </c>
      <c r="R35" s="42">
        <f t="shared" si="26"/>
        <v>42</v>
      </c>
      <c r="S35" s="42">
        <f t="shared" si="26"/>
        <v>42</v>
      </c>
      <c r="T35" s="42">
        <f t="shared" si="26"/>
        <v>42</v>
      </c>
      <c r="U35" s="42">
        <f t="shared" si="26"/>
        <v>42</v>
      </c>
      <c r="V35" s="42">
        <f t="shared" si="26"/>
        <v>42</v>
      </c>
      <c r="W35" s="42">
        <f t="shared" si="26"/>
        <v>42</v>
      </c>
      <c r="X35" s="42">
        <f t="shared" si="26"/>
        <v>42</v>
      </c>
      <c r="Y35" s="42">
        <f t="shared" si="26"/>
        <v>42</v>
      </c>
      <c r="Z35" s="42">
        <f t="shared" si="26"/>
        <v>39.06</v>
      </c>
      <c r="AA35" s="42">
        <f t="shared" si="26"/>
        <v>36.325800000000001</v>
      </c>
      <c r="AB35" s="42">
        <f t="shared" si="26"/>
        <v>33.782994000000002</v>
      </c>
      <c r="AC35" s="42">
        <f t="shared" si="26"/>
        <v>31.418184420000003</v>
      </c>
      <c r="AD35" s="42">
        <f t="shared" si="26"/>
        <v>29.218911510600002</v>
      </c>
      <c r="AE35" s="42">
        <f t="shared" si="26"/>
        <v>27.173587704858001</v>
      </c>
      <c r="AF35" s="42">
        <f t="shared" si="26"/>
        <v>25.271436565517941</v>
      </c>
      <c r="AG35" s="42">
        <f t="shared" si="26"/>
        <v>23.502436005931685</v>
      </c>
      <c r="AH35" s="42">
        <f t="shared" si="26"/>
        <v>21.857265485516468</v>
      </c>
      <c r="AI35" s="42">
        <f t="shared" si="26"/>
        <v>20.327256901530316</v>
      </c>
      <c r="AJ35" s="42">
        <f t="shared" si="26"/>
        <v>18.904348918423192</v>
      </c>
      <c r="AK35" s="42">
        <f t="shared" si="26"/>
        <v>17.581044494133568</v>
      </c>
      <c r="AL35" s="42">
        <f t="shared" si="26"/>
        <v>16.350371379544217</v>
      </c>
      <c r="AM35" s="42">
        <f t="shared" si="26"/>
        <v>15.205845382976122</v>
      </c>
      <c r="AN35" s="42">
        <f t="shared" si="26"/>
        <v>14.141436206167793</v>
      </c>
      <c r="AO35" s="42">
        <f t="shared" si="26"/>
        <v>13.151535671736047</v>
      </c>
      <c r="AP35" s="42">
        <f t="shared" si="26"/>
        <v>12.230928174714524</v>
      </c>
      <c r="AQ35" s="41">
        <f t="shared" si="26"/>
        <v>11.374763202484507</v>
      </c>
      <c r="AR35" s="117">
        <f>MAX(F35:AQ35)</f>
        <v>42</v>
      </c>
    </row>
    <row r="36" spans="1:44">
      <c r="C36" s="1"/>
      <c r="D36" s="163" t="s">
        <v>51</v>
      </c>
      <c r="E36" s="82"/>
      <c r="F36" s="112">
        <f t="shared" ref="F36:AQ36" si="27">F35*$B$11</f>
        <v>0</v>
      </c>
      <c r="G36" s="112">
        <f t="shared" si="27"/>
        <v>7.9625000000000004</v>
      </c>
      <c r="H36" s="112">
        <f t="shared" si="27"/>
        <v>15.925000000000001</v>
      </c>
      <c r="I36" s="112">
        <f t="shared" si="27"/>
        <v>23.887499999999999</v>
      </c>
      <c r="J36" s="112">
        <f t="shared" si="27"/>
        <v>31.85</v>
      </c>
      <c r="K36" s="112">
        <f t="shared" si="27"/>
        <v>38.22</v>
      </c>
      <c r="L36" s="112">
        <f t="shared" si="27"/>
        <v>38.22</v>
      </c>
      <c r="M36" s="112">
        <f t="shared" si="27"/>
        <v>38.22</v>
      </c>
      <c r="N36" s="42">
        <f t="shared" si="27"/>
        <v>38.22</v>
      </c>
      <c r="O36" s="42">
        <f t="shared" si="27"/>
        <v>38.22</v>
      </c>
      <c r="P36" s="42">
        <f t="shared" si="27"/>
        <v>38.22</v>
      </c>
      <c r="Q36" s="42">
        <f t="shared" si="27"/>
        <v>38.22</v>
      </c>
      <c r="R36" s="42">
        <f t="shared" si="27"/>
        <v>38.22</v>
      </c>
      <c r="S36" s="42">
        <f t="shared" si="27"/>
        <v>38.22</v>
      </c>
      <c r="T36" s="42">
        <f t="shared" si="27"/>
        <v>38.22</v>
      </c>
      <c r="U36" s="42">
        <f t="shared" si="27"/>
        <v>38.22</v>
      </c>
      <c r="V36" s="42">
        <f t="shared" si="27"/>
        <v>38.22</v>
      </c>
      <c r="W36" s="42">
        <f t="shared" si="27"/>
        <v>38.22</v>
      </c>
      <c r="X36" s="42">
        <f t="shared" si="27"/>
        <v>38.22</v>
      </c>
      <c r="Y36" s="42">
        <f t="shared" si="27"/>
        <v>38.22</v>
      </c>
      <c r="Z36" s="42">
        <f t="shared" si="27"/>
        <v>35.544600000000003</v>
      </c>
      <c r="AA36" s="42">
        <f t="shared" si="27"/>
        <v>33.056477999999998</v>
      </c>
      <c r="AB36" s="42">
        <f t="shared" si="27"/>
        <v>30.742524540000002</v>
      </c>
      <c r="AC36" s="42">
        <f t="shared" si="27"/>
        <v>28.590547822200005</v>
      </c>
      <c r="AD36" s="42">
        <f t="shared" si="27"/>
        <v>26.589209474646001</v>
      </c>
      <c r="AE36" s="42">
        <f t="shared" si="27"/>
        <v>24.727964811420783</v>
      </c>
      <c r="AF36" s="42">
        <f t="shared" si="27"/>
        <v>22.997007274621328</v>
      </c>
      <c r="AG36" s="42">
        <f t="shared" si="27"/>
        <v>21.387216765397834</v>
      </c>
      <c r="AH36" s="42">
        <f t="shared" si="27"/>
        <v>19.890111591819988</v>
      </c>
      <c r="AI36" s="42">
        <f t="shared" si="27"/>
        <v>18.497803780392587</v>
      </c>
      <c r="AJ36" s="42">
        <f t="shared" si="27"/>
        <v>17.202957515765107</v>
      </c>
      <c r="AK36" s="42">
        <f t="shared" si="27"/>
        <v>15.998750489661548</v>
      </c>
      <c r="AL36" s="42">
        <f t="shared" si="27"/>
        <v>14.878837955385238</v>
      </c>
      <c r="AM36" s="42">
        <f t="shared" si="27"/>
        <v>13.837319298508271</v>
      </c>
      <c r="AN36" s="42">
        <f t="shared" si="27"/>
        <v>12.868706947612692</v>
      </c>
      <c r="AO36" s="42">
        <f t="shared" si="27"/>
        <v>11.967897461279803</v>
      </c>
      <c r="AP36" s="42">
        <f t="shared" si="27"/>
        <v>11.130144638990217</v>
      </c>
      <c r="AQ36" s="41">
        <f t="shared" si="27"/>
        <v>10.351034514260903</v>
      </c>
      <c r="AR36" s="6"/>
    </row>
    <row r="37" spans="1:44">
      <c r="A37" s="1"/>
      <c r="B37" s="1"/>
      <c r="C37" s="1"/>
      <c r="D37" s="163" t="s">
        <v>52</v>
      </c>
      <c r="E37" s="80"/>
      <c r="F37" s="85"/>
      <c r="G37" s="80"/>
      <c r="H37" s="80"/>
      <c r="I37" s="80"/>
      <c r="J37" s="80"/>
      <c r="K37" s="80"/>
      <c r="L37" s="80"/>
      <c r="M37" s="80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7"/>
      <c r="AR37" s="6"/>
    </row>
    <row r="38" spans="1:44">
      <c r="A38" s="1"/>
      <c r="B38" s="1"/>
      <c r="C38" s="1"/>
      <c r="D38" s="163" t="s">
        <v>53</v>
      </c>
      <c r="E38" s="80"/>
      <c r="F38" s="111">
        <f t="shared" ref="F38:AQ38" si="28">IF(F63&lt;&gt;0,F47/F63*$B$16,0)</f>
        <v>0</v>
      </c>
      <c r="G38" s="111">
        <f t="shared" si="28"/>
        <v>29.817021276595746</v>
      </c>
      <c r="H38" s="111">
        <f t="shared" si="28"/>
        <v>29.837144660964377</v>
      </c>
      <c r="I38" s="111">
        <f t="shared" si="28"/>
        <v>29.857284262686196</v>
      </c>
      <c r="J38" s="111">
        <f t="shared" si="28"/>
        <v>29.877440095734819</v>
      </c>
      <c r="K38" s="111">
        <f t="shared" si="28"/>
        <v>29.899382673011623</v>
      </c>
      <c r="L38" s="111">
        <f t="shared" si="28"/>
        <v>29.929282055684631</v>
      </c>
      <c r="M38" s="111">
        <f t="shared" si="28"/>
        <v>29.959211337740314</v>
      </c>
      <c r="N38" s="68">
        <f t="shared" si="28"/>
        <v>29.98917054907805</v>
      </c>
      <c r="O38" s="68">
        <f t="shared" si="28"/>
        <v>30.019159719627126</v>
      </c>
      <c r="P38" s="68">
        <f t="shared" si="28"/>
        <v>30.049178879346751</v>
      </c>
      <c r="Q38" s="68">
        <f t="shared" si="28"/>
        <v>30.079228058226096</v>
      </c>
      <c r="R38" s="68">
        <f t="shared" si="28"/>
        <v>30.109307286284317</v>
      </c>
      <c r="S38" s="68">
        <f t="shared" si="28"/>
        <v>30.139416593570601</v>
      </c>
      <c r="T38" s="68">
        <f t="shared" si="28"/>
        <v>30.169556010164168</v>
      </c>
      <c r="U38" s="68">
        <f t="shared" si="28"/>
        <v>30.19972556617433</v>
      </c>
      <c r="V38" s="68">
        <f t="shared" si="28"/>
        <v>30.2299252917405</v>
      </c>
      <c r="W38" s="68">
        <f t="shared" si="28"/>
        <v>30.260155217032239</v>
      </c>
      <c r="X38" s="68">
        <f t="shared" si="28"/>
        <v>30.290415372249267</v>
      </c>
      <c r="Y38" s="68">
        <f t="shared" si="28"/>
        <v>30.320705787621513</v>
      </c>
      <c r="Z38" s="68">
        <f t="shared" si="28"/>
        <v>30.35102649340913</v>
      </c>
      <c r="AA38" s="68">
        <f t="shared" si="28"/>
        <v>30.381377519902539</v>
      </c>
      <c r="AB38" s="68">
        <f t="shared" si="28"/>
        <v>30.411758897422438</v>
      </c>
      <c r="AC38" s="68">
        <f t="shared" si="28"/>
        <v>30.44217065631986</v>
      </c>
      <c r="AD38" s="68">
        <f t="shared" si="28"/>
        <v>30.472612826976174</v>
      </c>
      <c r="AE38" s="68">
        <f t="shared" si="28"/>
        <v>30.503085439803147</v>
      </c>
      <c r="AF38" s="68">
        <f t="shared" si="28"/>
        <v>30.533588525242948</v>
      </c>
      <c r="AG38" s="68">
        <f t="shared" si="28"/>
        <v>30.564122113768189</v>
      </c>
      <c r="AH38" s="68">
        <f t="shared" si="28"/>
        <v>30.594686235881955</v>
      </c>
      <c r="AI38" s="68">
        <f t="shared" si="28"/>
        <v>30.625280922117835</v>
      </c>
      <c r="AJ38" s="68">
        <f t="shared" si="28"/>
        <v>30.655906203039951</v>
      </c>
      <c r="AK38" s="68">
        <f t="shared" si="28"/>
        <v>30.686562109242988</v>
      </c>
      <c r="AL38" s="68">
        <f t="shared" si="28"/>
        <v>30.717248671352223</v>
      </c>
      <c r="AM38" s="68">
        <f t="shared" si="28"/>
        <v>30.747965920023571</v>
      </c>
      <c r="AN38" s="68">
        <f t="shared" si="28"/>
        <v>30.778713885943596</v>
      </c>
      <c r="AO38" s="68">
        <f t="shared" si="28"/>
        <v>30.809492599829532</v>
      </c>
      <c r="AP38" s="68">
        <f t="shared" si="28"/>
        <v>30.840302092429358</v>
      </c>
      <c r="AQ38" s="68">
        <f t="shared" si="28"/>
        <v>30.871142394521783</v>
      </c>
      <c r="AR38" s="8"/>
    </row>
    <row r="39" spans="1:44">
      <c r="A39" s="1"/>
      <c r="B39" s="1"/>
      <c r="C39" s="1"/>
      <c r="D39" s="163" t="s">
        <v>54</v>
      </c>
      <c r="E39" s="81"/>
      <c r="F39" s="111">
        <f t="shared" ref="F39:AQ39" si="29">IF(F65&lt;&gt;0,F48/F65,0)</f>
        <v>0</v>
      </c>
      <c r="G39" s="111">
        <f t="shared" si="29"/>
        <v>0</v>
      </c>
      <c r="H39" s="111">
        <f t="shared" si="29"/>
        <v>29.817021276595746</v>
      </c>
      <c r="I39" s="111">
        <f t="shared" si="29"/>
        <v>29.83714466096438</v>
      </c>
      <c r="J39" s="111">
        <f t="shared" si="29"/>
        <v>29.857284262686196</v>
      </c>
      <c r="K39" s="111">
        <f t="shared" si="29"/>
        <v>29.877440095734823</v>
      </c>
      <c r="L39" s="111">
        <f t="shared" si="29"/>
        <v>29.899382673011623</v>
      </c>
      <c r="M39" s="111">
        <f t="shared" si="29"/>
        <v>29.929282055684631</v>
      </c>
      <c r="N39" s="40">
        <f t="shared" si="29"/>
        <v>29.959211337740314</v>
      </c>
      <c r="O39" s="40">
        <f t="shared" si="29"/>
        <v>29.98917054907805</v>
      </c>
      <c r="P39" s="40">
        <f t="shared" si="29"/>
        <v>30.019159719627126</v>
      </c>
      <c r="Q39" s="40">
        <f t="shared" si="29"/>
        <v>30.049178879346751</v>
      </c>
      <c r="R39" s="40">
        <f t="shared" si="29"/>
        <v>30.079228058226093</v>
      </c>
      <c r="S39" s="40">
        <f t="shared" si="29"/>
        <v>30.10930728628432</v>
      </c>
      <c r="T39" s="40">
        <f t="shared" si="29"/>
        <v>30.139416593570601</v>
      </c>
      <c r="U39" s="40">
        <f t="shared" si="29"/>
        <v>30.169556010164168</v>
      </c>
      <c r="V39" s="40">
        <f t="shared" si="29"/>
        <v>30.19972556617433</v>
      </c>
      <c r="W39" s="40">
        <f t="shared" si="29"/>
        <v>30.2299252917405</v>
      </c>
      <c r="X39" s="40">
        <f t="shared" si="29"/>
        <v>30.260155217032239</v>
      </c>
      <c r="Y39" s="40">
        <f t="shared" si="29"/>
        <v>30.290415372249267</v>
      </c>
      <c r="Z39" s="40">
        <f t="shared" si="29"/>
        <v>30.320705787621513</v>
      </c>
      <c r="AA39" s="40">
        <f t="shared" si="29"/>
        <v>30.351026493409133</v>
      </c>
      <c r="AB39" s="40">
        <f t="shared" si="29"/>
        <v>30.381377519902539</v>
      </c>
      <c r="AC39" s="40">
        <f t="shared" si="29"/>
        <v>30.411758897422441</v>
      </c>
      <c r="AD39" s="40">
        <f t="shared" si="29"/>
        <v>30.442170656319856</v>
      </c>
      <c r="AE39" s="40">
        <f t="shared" si="29"/>
        <v>30.472612826976174</v>
      </c>
      <c r="AF39" s="40">
        <f t="shared" si="29"/>
        <v>30.503085439803147</v>
      </c>
      <c r="AG39" s="40">
        <f t="shared" si="29"/>
        <v>30.533588525242948</v>
      </c>
      <c r="AH39" s="40">
        <f t="shared" si="29"/>
        <v>30.564122113768189</v>
      </c>
      <c r="AI39" s="40">
        <f t="shared" si="29"/>
        <v>30.594686235881955</v>
      </c>
      <c r="AJ39" s="40">
        <f t="shared" si="29"/>
        <v>30.625280922117838</v>
      </c>
      <c r="AK39" s="40">
        <f t="shared" si="29"/>
        <v>30.655906203039951</v>
      </c>
      <c r="AL39" s="40">
        <f t="shared" si="29"/>
        <v>30.686562109242985</v>
      </c>
      <c r="AM39" s="40">
        <f t="shared" si="29"/>
        <v>30.717248671352223</v>
      </c>
      <c r="AN39" s="40">
        <f t="shared" si="29"/>
        <v>30.747965920023574</v>
      </c>
      <c r="AO39" s="40">
        <f t="shared" si="29"/>
        <v>30.778713885943592</v>
      </c>
      <c r="AP39" s="40">
        <f t="shared" si="29"/>
        <v>30.809492599829532</v>
      </c>
      <c r="AQ39" s="40">
        <f t="shared" si="29"/>
        <v>30.840302092429358</v>
      </c>
      <c r="AR39" s="8"/>
    </row>
    <row r="40" spans="1:44">
      <c r="A40" s="1"/>
      <c r="B40" s="1"/>
      <c r="C40" s="1"/>
      <c r="D40" s="163" t="s">
        <v>55</v>
      </c>
      <c r="E40" s="81"/>
      <c r="F40" s="111">
        <f t="shared" ref="F40:AQ40" si="30">F12/(1-F43)</f>
        <v>0</v>
      </c>
      <c r="G40" s="111">
        <f t="shared" si="30"/>
        <v>29.787234042553195</v>
      </c>
      <c r="H40" s="111">
        <f t="shared" si="30"/>
        <v>29.787234042553195</v>
      </c>
      <c r="I40" s="111">
        <f t="shared" si="30"/>
        <v>29.787234042553195</v>
      </c>
      <c r="J40" s="111">
        <f t="shared" si="30"/>
        <v>29.787234042553195</v>
      </c>
      <c r="K40" s="111">
        <f t="shared" si="30"/>
        <v>29.787234042553195</v>
      </c>
      <c r="L40" s="111">
        <f t="shared" si="30"/>
        <v>0</v>
      </c>
      <c r="M40" s="111">
        <f t="shared" si="30"/>
        <v>0</v>
      </c>
      <c r="N40" s="40">
        <f t="shared" si="30"/>
        <v>0</v>
      </c>
      <c r="O40" s="40">
        <f t="shared" si="30"/>
        <v>0</v>
      </c>
      <c r="P40" s="40">
        <f t="shared" si="30"/>
        <v>0</v>
      </c>
      <c r="Q40" s="40">
        <f t="shared" si="30"/>
        <v>0</v>
      </c>
      <c r="R40" s="40">
        <f t="shared" si="30"/>
        <v>0</v>
      </c>
      <c r="S40" s="40">
        <f t="shared" si="30"/>
        <v>0</v>
      </c>
      <c r="T40" s="40">
        <f t="shared" si="30"/>
        <v>0</v>
      </c>
      <c r="U40" s="40">
        <f t="shared" si="30"/>
        <v>0</v>
      </c>
      <c r="V40" s="40">
        <f t="shared" si="30"/>
        <v>0</v>
      </c>
      <c r="W40" s="40">
        <f t="shared" si="30"/>
        <v>0</v>
      </c>
      <c r="X40" s="40">
        <f t="shared" si="30"/>
        <v>0</v>
      </c>
      <c r="Y40" s="40">
        <f t="shared" si="30"/>
        <v>0</v>
      </c>
      <c r="Z40" s="40">
        <f t="shared" si="30"/>
        <v>0</v>
      </c>
      <c r="AA40" s="40">
        <f t="shared" si="30"/>
        <v>0</v>
      </c>
      <c r="AB40" s="40">
        <f t="shared" si="30"/>
        <v>0</v>
      </c>
      <c r="AC40" s="40">
        <f t="shared" si="30"/>
        <v>0</v>
      </c>
      <c r="AD40" s="40">
        <f t="shared" si="30"/>
        <v>0</v>
      </c>
      <c r="AE40" s="40">
        <f t="shared" si="30"/>
        <v>0</v>
      </c>
      <c r="AF40" s="40">
        <f t="shared" si="30"/>
        <v>0</v>
      </c>
      <c r="AG40" s="40">
        <f t="shared" si="30"/>
        <v>0</v>
      </c>
      <c r="AH40" s="40">
        <f t="shared" si="30"/>
        <v>0</v>
      </c>
      <c r="AI40" s="40">
        <f t="shared" si="30"/>
        <v>0</v>
      </c>
      <c r="AJ40" s="40">
        <f t="shared" si="30"/>
        <v>0</v>
      </c>
      <c r="AK40" s="40">
        <f t="shared" si="30"/>
        <v>0</v>
      </c>
      <c r="AL40" s="40">
        <f t="shared" si="30"/>
        <v>0</v>
      </c>
      <c r="AM40" s="40">
        <f t="shared" si="30"/>
        <v>0</v>
      </c>
      <c r="AN40" s="40">
        <f t="shared" si="30"/>
        <v>0</v>
      </c>
      <c r="AO40" s="40">
        <f t="shared" si="30"/>
        <v>0</v>
      </c>
      <c r="AP40" s="40">
        <f t="shared" si="30"/>
        <v>0</v>
      </c>
      <c r="AQ40" s="39">
        <f t="shared" si="30"/>
        <v>0</v>
      </c>
      <c r="AR40" s="8"/>
    </row>
    <row r="41" spans="1:44" ht="15.75">
      <c r="A41" s="1"/>
      <c r="B41" s="1"/>
      <c r="C41" s="1"/>
      <c r="D41" s="166" t="s">
        <v>56</v>
      </c>
      <c r="E41" s="83"/>
      <c r="F41" s="118">
        <f t="shared" ref="F41:AQ41" si="31">IF(F47&gt;0,(F47-F4)/F47,0)</f>
        <v>0</v>
      </c>
      <c r="G41" s="118">
        <f t="shared" si="31"/>
        <v>6.0000000000000067E-2</v>
      </c>
      <c r="H41" s="118">
        <f t="shared" si="31"/>
        <v>0.10996677974398494</v>
      </c>
      <c r="I41" s="118">
        <f t="shared" si="31"/>
        <v>0.12909213454000565</v>
      </c>
      <c r="J41" s="118">
        <f t="shared" si="31"/>
        <v>0.15040092740511063</v>
      </c>
      <c r="K41" s="118">
        <f t="shared" si="31"/>
        <v>0.17965355174408376</v>
      </c>
      <c r="L41" s="118">
        <f t="shared" si="31"/>
        <v>0.22311136909723353</v>
      </c>
      <c r="M41" s="118">
        <f t="shared" si="31"/>
        <v>0.25627826759384648</v>
      </c>
      <c r="N41" s="119">
        <f t="shared" si="31"/>
        <v>0.28806095711905683</v>
      </c>
      <c r="O41" s="119">
        <f t="shared" si="31"/>
        <v>0.31851584893059792</v>
      </c>
      <c r="P41" s="119">
        <f t="shared" si="31"/>
        <v>0.34769711216645166</v>
      </c>
      <c r="Q41" s="119">
        <f t="shared" si="31"/>
        <v>0.37565676063627707</v>
      </c>
      <c r="R41" s="119">
        <f t="shared" si="31"/>
        <v>0.40244473634592576</v>
      </c>
      <c r="S41" s="119">
        <f t="shared" si="31"/>
        <v>0.42810898987441037</v>
      </c>
      <c r="T41" s="119">
        <f t="shared" si="31"/>
        <v>0.45269555771845832</v>
      </c>
      <c r="U41" s="119">
        <f t="shared" si="31"/>
        <v>0.476248636715709</v>
      </c>
      <c r="V41" s="119">
        <f t="shared" si="31"/>
        <v>0.49881065565367111</v>
      </c>
      <c r="W41" s="119">
        <f t="shared" si="31"/>
        <v>0.52042234416775202</v>
      </c>
      <c r="X41" s="119">
        <f t="shared" si="31"/>
        <v>0.54112279902799476</v>
      </c>
      <c r="Y41" s="119">
        <f t="shared" si="31"/>
        <v>0.56094954791061291</v>
      </c>
      <c r="Z41" s="119">
        <f t="shared" si="31"/>
        <v>0.57993861074698638</v>
      </c>
      <c r="AA41" s="119">
        <f t="shared" si="31"/>
        <v>0.59748805055973631</v>
      </c>
      <c r="AB41" s="119">
        <f t="shared" si="31"/>
        <v>0.61314280636876184</v>
      </c>
      <c r="AC41" s="119">
        <f t="shared" si="31"/>
        <v>0.62714948688647087</v>
      </c>
      <c r="AD41" s="119">
        <f t="shared" si="31"/>
        <v>0.63971662294333043</v>
      </c>
      <c r="AE41" s="119">
        <f t="shared" si="31"/>
        <v>0.65102142136537544</v>
      </c>
      <c r="AF41" s="119">
        <f t="shared" si="31"/>
        <v>0.66121518110620947</v>
      </c>
      <c r="AG41" s="119">
        <f t="shared" si="31"/>
        <v>0.67042766180792723</v>
      </c>
      <c r="AH41" s="119">
        <f t="shared" si="31"/>
        <v>0.67877062695186019</v>
      </c>
      <c r="AI41" s="119">
        <f t="shared" si="31"/>
        <v>0.68634073280156849</v>
      </c>
      <c r="AJ41" s="119">
        <f t="shared" si="31"/>
        <v>0.69322189589759142</v>
      </c>
      <c r="AK41" s="119">
        <f t="shared" si="31"/>
        <v>0.69948724267093432</v>
      </c>
      <c r="AL41" s="119">
        <f t="shared" si="31"/>
        <v>0.70520072243398679</v>
      </c>
      <c r="AM41" s="119">
        <f t="shared" si="31"/>
        <v>0.71041844785649977</v>
      </c>
      <c r="AN41" s="119">
        <f t="shared" si="31"/>
        <v>0.71518981377130919</v>
      </c>
      <c r="AO41" s="119">
        <f t="shared" si="31"/>
        <v>0.71955843484066373</v>
      </c>
      <c r="AP41" s="119">
        <f t="shared" si="31"/>
        <v>0.72356293455040277</v>
      </c>
      <c r="AQ41" s="119">
        <f t="shared" si="31"/>
        <v>0.7272376116621273</v>
      </c>
      <c r="AR41" s="10"/>
    </row>
    <row r="42" spans="1:44" ht="15.75">
      <c r="A42" s="1"/>
      <c r="B42" s="1"/>
      <c r="C42" s="1"/>
      <c r="D42" s="166" t="s">
        <v>57</v>
      </c>
      <c r="E42" s="83"/>
      <c r="F42" s="118">
        <f t="shared" ref="F42:AQ42" si="32">1-(1-E54)*$B$14</f>
        <v>0.13</v>
      </c>
      <c r="G42" s="118">
        <f t="shared" si="32"/>
        <v>0.13</v>
      </c>
      <c r="H42" s="118">
        <f t="shared" si="32"/>
        <v>0.13401223529411765</v>
      </c>
      <c r="I42" s="118">
        <f t="shared" si="32"/>
        <v>0.14570548620252621</v>
      </c>
      <c r="J42" s="118">
        <f t="shared" si="32"/>
        <v>0.16488255022146103</v>
      </c>
      <c r="K42" s="118">
        <f t="shared" si="32"/>
        <v>0.19114641156246126</v>
      </c>
      <c r="L42" s="118">
        <f t="shared" si="32"/>
        <v>0.2231113690972335</v>
      </c>
      <c r="M42" s="118">
        <f t="shared" si="32"/>
        <v>0.25627826759384642</v>
      </c>
      <c r="N42" s="119">
        <f t="shared" si="32"/>
        <v>0.28806095711905688</v>
      </c>
      <c r="O42" s="119">
        <f t="shared" si="32"/>
        <v>0.31851584893059792</v>
      </c>
      <c r="P42" s="119">
        <f t="shared" si="32"/>
        <v>0.34769711216645172</v>
      </c>
      <c r="Q42" s="119">
        <f t="shared" si="32"/>
        <v>0.37565676063627707</v>
      </c>
      <c r="R42" s="119">
        <f t="shared" si="32"/>
        <v>0.4024447363459257</v>
      </c>
      <c r="S42" s="119">
        <f t="shared" si="32"/>
        <v>0.42810898987441037</v>
      </c>
      <c r="T42" s="119">
        <f t="shared" si="32"/>
        <v>0.45269555771845826</v>
      </c>
      <c r="U42" s="119">
        <f t="shared" si="32"/>
        <v>0.47624863671570905</v>
      </c>
      <c r="V42" s="119">
        <f t="shared" si="32"/>
        <v>0.49881065565367111</v>
      </c>
      <c r="W42" s="119">
        <f t="shared" si="32"/>
        <v>0.52042234416775202</v>
      </c>
      <c r="X42" s="119">
        <f t="shared" si="32"/>
        <v>0.54112279902799476</v>
      </c>
      <c r="Y42" s="119">
        <f t="shared" si="32"/>
        <v>0.56094954791061291</v>
      </c>
      <c r="Z42" s="119">
        <f t="shared" si="32"/>
        <v>0.57993861074698638</v>
      </c>
      <c r="AA42" s="119">
        <f t="shared" si="32"/>
        <v>0.59748805055973631</v>
      </c>
      <c r="AB42" s="119">
        <f t="shared" si="32"/>
        <v>0.61314280636876184</v>
      </c>
      <c r="AC42" s="119">
        <f t="shared" si="32"/>
        <v>0.62714948688647087</v>
      </c>
      <c r="AD42" s="119">
        <f t="shared" si="32"/>
        <v>0.63971662294333043</v>
      </c>
      <c r="AE42" s="119">
        <f t="shared" si="32"/>
        <v>0.65102142136537544</v>
      </c>
      <c r="AF42" s="119">
        <f t="shared" si="32"/>
        <v>0.66121518110620947</v>
      </c>
      <c r="AG42" s="119">
        <f t="shared" si="32"/>
        <v>0.67042766180792723</v>
      </c>
      <c r="AH42" s="119">
        <f t="shared" si="32"/>
        <v>0.67877062695186019</v>
      </c>
      <c r="AI42" s="119">
        <f t="shared" si="32"/>
        <v>0.68634073280156849</v>
      </c>
      <c r="AJ42" s="119">
        <f t="shared" si="32"/>
        <v>0.69322189589759131</v>
      </c>
      <c r="AK42" s="119">
        <f t="shared" si="32"/>
        <v>0.69948724267093443</v>
      </c>
      <c r="AL42" s="119">
        <f t="shared" si="32"/>
        <v>0.70520072243398668</v>
      </c>
      <c r="AM42" s="119">
        <f t="shared" si="32"/>
        <v>0.71041844785649977</v>
      </c>
      <c r="AN42" s="119">
        <f t="shared" si="32"/>
        <v>0.71518981377130919</v>
      </c>
      <c r="AO42" s="119">
        <f t="shared" si="32"/>
        <v>0.71955843484066362</v>
      </c>
      <c r="AP42" s="119">
        <f t="shared" si="32"/>
        <v>0.72356293455040277</v>
      </c>
      <c r="AQ42" s="119">
        <f t="shared" si="32"/>
        <v>0.7272376116621273</v>
      </c>
      <c r="AR42" s="10"/>
    </row>
    <row r="43" spans="1:44">
      <c r="A43" s="1"/>
      <c r="B43" s="1"/>
      <c r="C43" s="1"/>
      <c r="D43" s="166" t="s">
        <v>58</v>
      </c>
      <c r="E43" s="83"/>
      <c r="F43" s="159">
        <v>0.06</v>
      </c>
      <c r="G43" s="159">
        <v>0.06</v>
      </c>
      <c r="H43" s="159">
        <v>0.06</v>
      </c>
      <c r="I43" s="159">
        <v>0.06</v>
      </c>
      <c r="J43" s="159">
        <v>0.06</v>
      </c>
      <c r="K43" s="159">
        <v>0.06</v>
      </c>
      <c r="L43" s="159">
        <v>0.06</v>
      </c>
      <c r="M43" s="159">
        <v>0.06</v>
      </c>
      <c r="N43" s="160">
        <v>0.06</v>
      </c>
      <c r="O43" s="160">
        <v>0.06</v>
      </c>
      <c r="P43" s="160">
        <v>0.06</v>
      </c>
      <c r="Q43" s="160">
        <v>0.06</v>
      </c>
      <c r="R43" s="160">
        <v>0.06</v>
      </c>
      <c r="S43" s="160">
        <v>0.06</v>
      </c>
      <c r="T43" s="160">
        <v>0.06</v>
      </c>
      <c r="U43" s="160">
        <v>0.06</v>
      </c>
      <c r="V43" s="160">
        <v>0.06</v>
      </c>
      <c r="W43" s="160">
        <v>0.06</v>
      </c>
      <c r="X43" s="160">
        <v>0.06</v>
      </c>
      <c r="Y43" s="160">
        <v>0.06</v>
      </c>
      <c r="Z43" s="160">
        <v>0.06</v>
      </c>
      <c r="AA43" s="160">
        <v>0.06</v>
      </c>
      <c r="AB43" s="160">
        <v>0.06</v>
      </c>
      <c r="AC43" s="160">
        <v>0.06</v>
      </c>
      <c r="AD43" s="160">
        <v>0.06</v>
      </c>
      <c r="AE43" s="160">
        <v>0.06</v>
      </c>
      <c r="AF43" s="160">
        <v>0.06</v>
      </c>
      <c r="AG43" s="160">
        <v>0.06</v>
      </c>
      <c r="AH43" s="160">
        <v>0.06</v>
      </c>
      <c r="AI43" s="160">
        <v>0.06</v>
      </c>
      <c r="AJ43" s="160">
        <v>0.06</v>
      </c>
      <c r="AK43" s="160">
        <v>0.06</v>
      </c>
      <c r="AL43" s="160">
        <v>0.06</v>
      </c>
      <c r="AM43" s="160">
        <v>0.06</v>
      </c>
      <c r="AN43" s="160">
        <v>0.06</v>
      </c>
      <c r="AO43" s="160">
        <v>0.06</v>
      </c>
      <c r="AP43" s="160">
        <v>0.06</v>
      </c>
      <c r="AQ43" s="160">
        <v>0.06</v>
      </c>
      <c r="AR43" s="10"/>
    </row>
    <row r="44" spans="1:44">
      <c r="A44" s="1"/>
      <c r="B44" s="1"/>
      <c r="C44" s="1"/>
      <c r="D44" s="163" t="s">
        <v>59</v>
      </c>
      <c r="E44" s="81"/>
      <c r="F44" s="111">
        <f t="shared" ref="F44:AQ44" si="33">IF(F63&lt;&gt;0,F4/F63,0)</f>
        <v>0</v>
      </c>
      <c r="G44" s="111">
        <f t="shared" si="33"/>
        <v>28</v>
      </c>
      <c r="H44" s="111">
        <f t="shared" si="33"/>
        <v>26.529520425417275</v>
      </c>
      <c r="I44" s="111">
        <f t="shared" si="33"/>
        <v>25.976966738909411</v>
      </c>
      <c r="J44" s="111">
        <f t="shared" si="33"/>
        <v>25.358486909935731</v>
      </c>
      <c r="K44" s="111">
        <f t="shared" si="33"/>
        <v>24.503349031817752</v>
      </c>
      <c r="L44" s="111">
        <f t="shared" si="33"/>
        <v>23.228490469673897</v>
      </c>
      <c r="M44" s="111">
        <f t="shared" si="33"/>
        <v>22.259057500126179</v>
      </c>
      <c r="N44" s="40">
        <f t="shared" si="33"/>
        <v>21.329132245258741</v>
      </c>
      <c r="O44" s="40">
        <f t="shared" si="33"/>
        <v>20.437144432913968</v>
      </c>
      <c r="P44" s="40">
        <f t="shared" si="33"/>
        <v>19.581584575449305</v>
      </c>
      <c r="Q44" s="40">
        <f t="shared" si="33"/>
        <v>18.761001681751317</v>
      </c>
      <c r="R44" s="40">
        <f t="shared" si="33"/>
        <v>17.974001052844322</v>
      </c>
      <c r="S44" s="40">
        <f t="shared" si="33"/>
        <v>17.219242158134914</v>
      </c>
      <c r="T44" s="40">
        <f t="shared" si="33"/>
        <v>16.495436589435201</v>
      </c>
      <c r="U44" s="40">
        <f t="shared" si="33"/>
        <v>15.801346090005257</v>
      </c>
      <c r="V44" s="40">
        <f t="shared" si="33"/>
        <v>15.135780655949977</v>
      </c>
      <c r="W44" s="40">
        <f t="shared" si="33"/>
        <v>14.497596707396895</v>
      </c>
      <c r="X44" s="40">
        <f t="shared" si="33"/>
        <v>13.885695326970176</v>
      </c>
      <c r="Y44" s="40">
        <f t="shared" si="33"/>
        <v>13.299020563161362</v>
      </c>
      <c r="Z44" s="40">
        <f t="shared" si="33"/>
        <v>12.736557796280183</v>
      </c>
      <c r="AA44" s="40">
        <f t="shared" si="33"/>
        <v>12.2166508413752</v>
      </c>
      <c r="AB44" s="40">
        <f t="shared" si="33"/>
        <v>11.753254446000682</v>
      </c>
      <c r="AC44" s="40">
        <f t="shared" si="33"/>
        <v>11.339039909588891</v>
      </c>
      <c r="AD44" s="40">
        <f t="shared" si="33"/>
        <v>10.967808048994369</v>
      </c>
      <c r="AE44" s="40">
        <f t="shared" si="33"/>
        <v>10.634289111641374</v>
      </c>
      <c r="AF44" s="40">
        <f t="shared" si="33"/>
        <v>10.333982276425528</v>
      </c>
      <c r="AG44" s="40">
        <f t="shared" si="33"/>
        <v>10.063026163658961</v>
      </c>
      <c r="AH44" s="40">
        <f t="shared" si="33"/>
        <v>9.8180937843725413</v>
      </c>
      <c r="AI44" s="40">
        <f t="shared" si="33"/>
        <v>9.5963068649126733</v>
      </c>
      <c r="AJ44" s="40">
        <f t="shared" si="33"/>
        <v>9.3951656188909762</v>
      </c>
      <c r="AK44" s="40">
        <f t="shared" si="33"/>
        <v>9.2124909014967411</v>
      </c>
      <c r="AL44" s="40">
        <f t="shared" si="33"/>
        <v>9.0463763407894291</v>
      </c>
      <c r="AM44" s="40">
        <f t="shared" si="33"/>
        <v>8.8951485478280468</v>
      </c>
      <c r="AN44" s="40">
        <f t="shared" si="33"/>
        <v>8.757333899835352</v>
      </c>
      <c r="AO44" s="40">
        <f t="shared" si="33"/>
        <v>8.6316306957654216</v>
      </c>
      <c r="AP44" s="40">
        <f t="shared" si="33"/>
        <v>8.5168857222879577</v>
      </c>
      <c r="AQ44" s="39">
        <f t="shared" si="33"/>
        <v>8.4120744557925224</v>
      </c>
      <c r="AR44" s="11"/>
    </row>
    <row r="45" spans="1:44">
      <c r="A45" s="1"/>
      <c r="B45" s="1"/>
      <c r="C45" s="1"/>
      <c r="D45" s="163" t="s">
        <v>60</v>
      </c>
      <c r="E45" s="81"/>
      <c r="F45" s="111">
        <f t="shared" ref="F45:AQ45" si="34">IF(F65&gt;0,F48*(1-F42)/F65,0)</f>
        <v>0</v>
      </c>
      <c r="G45" s="111">
        <f t="shared" si="34"/>
        <v>0</v>
      </c>
      <c r="H45" s="111">
        <f t="shared" si="34"/>
        <v>25.821175605506884</v>
      </c>
      <c r="I45" s="111">
        <f t="shared" si="34"/>
        <v>25.489708991243454</v>
      </c>
      <c r="J45" s="111">
        <f t="shared" si="34"/>
        <v>24.934339090767402</v>
      </c>
      <c r="K45" s="111">
        <f t="shared" si="34"/>
        <v>24.166474634762711</v>
      </c>
      <c r="L45" s="111">
        <f t="shared" si="34"/>
        <v>23.228490469673897</v>
      </c>
      <c r="M45" s="111">
        <f t="shared" si="34"/>
        <v>22.259057500126179</v>
      </c>
      <c r="N45" s="40">
        <f t="shared" si="34"/>
        <v>21.329132245258741</v>
      </c>
      <c r="O45" s="40">
        <f t="shared" si="34"/>
        <v>20.437144432913968</v>
      </c>
      <c r="P45" s="40">
        <f t="shared" si="34"/>
        <v>19.581584575449305</v>
      </c>
      <c r="Q45" s="40">
        <f t="shared" si="34"/>
        <v>18.761001681751317</v>
      </c>
      <c r="R45" s="40">
        <f t="shared" si="34"/>
        <v>17.974001052844322</v>
      </c>
      <c r="S45" s="40">
        <f t="shared" si="34"/>
        <v>17.219242158134914</v>
      </c>
      <c r="T45" s="40">
        <f t="shared" si="34"/>
        <v>16.495436589435201</v>
      </c>
      <c r="U45" s="40">
        <f t="shared" si="34"/>
        <v>15.801346090005257</v>
      </c>
      <c r="V45" s="40">
        <f t="shared" si="34"/>
        <v>15.135780655949977</v>
      </c>
      <c r="W45" s="40">
        <f t="shared" si="34"/>
        <v>14.497596707396895</v>
      </c>
      <c r="X45" s="40">
        <f t="shared" si="34"/>
        <v>13.885695326970176</v>
      </c>
      <c r="Y45" s="40">
        <f t="shared" si="34"/>
        <v>13.299020563161362</v>
      </c>
      <c r="Z45" s="40">
        <f t="shared" si="34"/>
        <v>12.736557796280183</v>
      </c>
      <c r="AA45" s="40">
        <f t="shared" si="34"/>
        <v>12.2166508413752</v>
      </c>
      <c r="AB45" s="40">
        <f t="shared" si="34"/>
        <v>11.753254446000682</v>
      </c>
      <c r="AC45" s="40">
        <f t="shared" si="34"/>
        <v>11.339039909588891</v>
      </c>
      <c r="AD45" s="40">
        <f t="shared" si="34"/>
        <v>10.967808048994369</v>
      </c>
      <c r="AE45" s="40">
        <f t="shared" si="34"/>
        <v>10.634289111641374</v>
      </c>
      <c r="AF45" s="40">
        <f t="shared" si="34"/>
        <v>10.333982276425528</v>
      </c>
      <c r="AG45" s="40">
        <f t="shared" si="34"/>
        <v>10.063026163658961</v>
      </c>
      <c r="AH45" s="40">
        <f t="shared" si="34"/>
        <v>9.8180937843725413</v>
      </c>
      <c r="AI45" s="40">
        <f t="shared" si="34"/>
        <v>9.5963068649126733</v>
      </c>
      <c r="AJ45" s="40">
        <f t="shared" si="34"/>
        <v>9.3951656188909762</v>
      </c>
      <c r="AK45" s="40">
        <f t="shared" si="34"/>
        <v>9.2124909014967411</v>
      </c>
      <c r="AL45" s="40">
        <f t="shared" si="34"/>
        <v>9.0463763407894291</v>
      </c>
      <c r="AM45" s="40">
        <f t="shared" si="34"/>
        <v>8.8951485478280468</v>
      </c>
      <c r="AN45" s="40">
        <f t="shared" si="34"/>
        <v>8.757333899835352</v>
      </c>
      <c r="AO45" s="40">
        <f t="shared" si="34"/>
        <v>8.6316306957654216</v>
      </c>
      <c r="AP45" s="40">
        <f t="shared" si="34"/>
        <v>8.5168857222879577</v>
      </c>
      <c r="AQ45" s="39">
        <f t="shared" si="34"/>
        <v>8.4120744557925224</v>
      </c>
      <c r="AR45" s="8"/>
    </row>
    <row r="46" spans="1:44">
      <c r="C46" s="1"/>
      <c r="D46" s="163" t="s">
        <v>61</v>
      </c>
      <c r="E46" s="81"/>
      <c r="F46" s="111">
        <f t="shared" ref="F46:AQ46" si="35">IF(ISERROR(IF(F36&gt;0,F57/F36/F18,0)),0,(IF(F36&gt;0,F57/F36/F18,0)))</f>
        <v>0</v>
      </c>
      <c r="G46" s="111">
        <f t="shared" si="35"/>
        <v>0</v>
      </c>
      <c r="H46" s="111">
        <f t="shared" si="35"/>
        <v>142.86674935448363</v>
      </c>
      <c r="I46" s="111">
        <f t="shared" si="35"/>
        <v>158.81233170552701</v>
      </c>
      <c r="J46" s="111">
        <f t="shared" si="35"/>
        <v>166.25496278190354</v>
      </c>
      <c r="K46" s="111">
        <f t="shared" si="35"/>
        <v>173.24566972305641</v>
      </c>
      <c r="L46" s="111">
        <f t="shared" si="35"/>
        <v>187.55777687145442</v>
      </c>
      <c r="M46" s="111">
        <f t="shared" si="35"/>
        <v>186.02052921553545</v>
      </c>
      <c r="N46" s="40">
        <f t="shared" si="35"/>
        <v>184.55207564543358</v>
      </c>
      <c r="O46" s="40">
        <f t="shared" si="35"/>
        <v>183.1496878716556</v>
      </c>
      <c r="P46" s="40">
        <f t="shared" si="35"/>
        <v>181.81074322138844</v>
      </c>
      <c r="Q46" s="40">
        <f t="shared" si="35"/>
        <v>180.53272066299448</v>
      </c>
      <c r="R46" s="40">
        <f t="shared" si="35"/>
        <v>179.31319697575663</v>
      </c>
      <c r="S46" s="40">
        <f t="shared" si="35"/>
        <v>178.14984305973371</v>
      </c>
      <c r="T46" s="40">
        <f t="shared" si="35"/>
        <v>177.04042038075985</v>
      </c>
      <c r="U46" s="40">
        <f t="shared" si="35"/>
        <v>175.98277754579473</v>
      </c>
      <c r="V46" s="40">
        <f t="shared" si="35"/>
        <v>174.97484700399303</v>
      </c>
      <c r="W46" s="40">
        <f t="shared" si="35"/>
        <v>174.014641869023</v>
      </c>
      <c r="X46" s="40">
        <f t="shared" si="35"/>
        <v>173.10025285831503</v>
      </c>
      <c r="Y46" s="40">
        <f t="shared" si="35"/>
        <v>172.22984534507316</v>
      </c>
      <c r="Z46" s="40">
        <f t="shared" si="35"/>
        <v>177.85225649554405</v>
      </c>
      <c r="AA46" s="40">
        <f t="shared" si="35"/>
        <v>177.0697799432692</v>
      </c>
      <c r="AB46" s="40">
        <f t="shared" si="35"/>
        <v>176.38934390700186</v>
      </c>
      <c r="AC46" s="40">
        <f t="shared" si="35"/>
        <v>175.79773527212097</v>
      </c>
      <c r="AD46" s="40">
        <f t="shared" si="35"/>
        <v>175.28377738587409</v>
      </c>
      <c r="AE46" s="40">
        <f t="shared" si="35"/>
        <v>174.83796931109157</v>
      </c>
      <c r="AF46" s="40">
        <f t="shared" si="35"/>
        <v>174.45219645458261</v>
      </c>
      <c r="AG46" s="40">
        <f t="shared" si="35"/>
        <v>174.11949710323819</v>
      </c>
      <c r="AH46" s="40">
        <f t="shared" si="35"/>
        <v>173.83387302303595</v>
      </c>
      <c r="AI46" s="40">
        <f t="shared" si="35"/>
        <v>173.59013499070318</v>
      </c>
      <c r="AJ46" s="40">
        <f t="shared" si="35"/>
        <v>173.38377617616018</v>
      </c>
      <c r="AK46" s="40">
        <f t="shared" si="35"/>
        <v>173.21086784972672</v>
      </c>
      <c r="AL46" s="40">
        <f t="shared" si="35"/>
        <v>173.06797307730903</v>
      </c>
      <c r="AM46" s="40">
        <f t="shared" si="35"/>
        <v>172.95207498131316</v>
      </c>
      <c r="AN46" s="40">
        <f t="shared" si="35"/>
        <v>172.86051685240179</v>
      </c>
      <c r="AO46" s="40">
        <f t="shared" si="35"/>
        <v>172.79095194741757</v>
      </c>
      <c r="AP46" s="40">
        <f t="shared" si="35"/>
        <v>172.74130123906019</v>
      </c>
      <c r="AQ46" s="39">
        <f t="shared" si="35"/>
        <v>172.70971772112057</v>
      </c>
      <c r="AR46" s="8"/>
    </row>
    <row r="47" spans="1:44">
      <c r="C47" s="1"/>
      <c r="D47" s="163" t="s">
        <v>62</v>
      </c>
      <c r="E47" s="79"/>
      <c r="F47" s="109">
        <f t="shared" ref="F47:AQ47" si="36">SUM(F48:F49)</f>
        <v>0</v>
      </c>
      <c r="G47" s="109">
        <f t="shared" si="36"/>
        <v>166808.51063829788</v>
      </c>
      <c r="H47" s="109">
        <f t="shared" si="36"/>
        <v>513438.83723404264</v>
      </c>
      <c r="I47" s="109">
        <f t="shared" si="36"/>
        <v>860537.04257805028</v>
      </c>
      <c r="J47" s="109">
        <f t="shared" si="36"/>
        <v>1208103.6922626761</v>
      </c>
      <c r="K47" s="109">
        <f t="shared" si="36"/>
        <v>1522777.6504024034</v>
      </c>
      <c r="L47" s="109">
        <f t="shared" si="36"/>
        <v>1668421.4324132563</v>
      </c>
      <c r="M47" s="109">
        <f t="shared" si="36"/>
        <v>1670089.8538456694</v>
      </c>
      <c r="N47" s="34">
        <f t="shared" si="36"/>
        <v>1671759.943699515</v>
      </c>
      <c r="O47" s="34">
        <f t="shared" si="36"/>
        <v>1673431.7036432142</v>
      </c>
      <c r="P47" s="34">
        <f t="shared" si="36"/>
        <v>1675105.1353468574</v>
      </c>
      <c r="Q47" s="34">
        <f t="shared" si="36"/>
        <v>1676780.2404822041</v>
      </c>
      <c r="R47" s="34">
        <f t="shared" si="36"/>
        <v>1678457.0207226861</v>
      </c>
      <c r="S47" s="34">
        <f t="shared" si="36"/>
        <v>1680135.4777434086</v>
      </c>
      <c r="T47" s="34">
        <f t="shared" si="36"/>
        <v>1681815.613221152</v>
      </c>
      <c r="U47" s="34">
        <f t="shared" si="36"/>
        <v>1683497.4288343729</v>
      </c>
      <c r="V47" s="34">
        <f t="shared" si="36"/>
        <v>1685180.9262632071</v>
      </c>
      <c r="W47" s="34">
        <f t="shared" si="36"/>
        <v>1686866.1071894702</v>
      </c>
      <c r="X47" s="34">
        <f t="shared" si="36"/>
        <v>1688552.9732966595</v>
      </c>
      <c r="Y47" s="34">
        <f t="shared" si="36"/>
        <v>1690241.526269956</v>
      </c>
      <c r="Z47" s="34">
        <f t="shared" si="36"/>
        <v>1632714.1559233579</v>
      </c>
      <c r="AA47" s="34">
        <f t="shared" si="36"/>
        <v>1519942.5891737314</v>
      </c>
      <c r="AB47" s="34">
        <f t="shared" si="36"/>
        <v>1414960.1545395018</v>
      </c>
      <c r="AC47" s="34">
        <f t="shared" si="36"/>
        <v>1317228.8566654583</v>
      </c>
      <c r="AD47" s="34">
        <f t="shared" si="36"/>
        <v>1226247.8595355749</v>
      </c>
      <c r="AE47" s="34">
        <f t="shared" si="36"/>
        <v>1141550.9198774525</v>
      </c>
      <c r="AF47" s="34">
        <f t="shared" si="36"/>
        <v>1062703.9978415167</v>
      </c>
      <c r="AG47" s="34">
        <f t="shared" si="36"/>
        <v>989303.03271060332</v>
      </c>
      <c r="AH47" s="34">
        <f t="shared" si="36"/>
        <v>920971.87224128167</v>
      </c>
      <c r="AI47" s="34">
        <f t="shared" si="36"/>
        <v>857360.34502557642</v>
      </c>
      <c r="AJ47" s="34">
        <f t="shared" si="36"/>
        <v>798142.46599465981</v>
      </c>
      <c r="AK47" s="34">
        <f t="shared" si="36"/>
        <v>743014.76586840849</v>
      </c>
      <c r="AL47" s="34">
        <f t="shared" si="36"/>
        <v>691694.73598987737</v>
      </c>
      <c r="AM47" s="34">
        <f t="shared" si="36"/>
        <v>643919.38057505642</v>
      </c>
      <c r="AN47" s="34">
        <f t="shared" si="36"/>
        <v>599443.86895873724</v>
      </c>
      <c r="AO47" s="34">
        <f t="shared" si="36"/>
        <v>558040.28092975717</v>
      </c>
      <c r="AP47" s="34">
        <f t="shared" si="36"/>
        <v>519496.43872593867</v>
      </c>
      <c r="AQ47" s="33">
        <f t="shared" si="36"/>
        <v>483614.81970313814</v>
      </c>
      <c r="AR47" s="6"/>
    </row>
    <row r="48" spans="1:44">
      <c r="C48" s="1"/>
      <c r="D48" s="163" t="s">
        <v>63</v>
      </c>
      <c r="E48" s="79"/>
      <c r="F48" s="109">
        <f t="shared" ref="F48:AQ48" si="37">E38*F65</f>
        <v>0</v>
      </c>
      <c r="G48" s="109">
        <f t="shared" si="37"/>
        <v>0</v>
      </c>
      <c r="H48" s="109">
        <f t="shared" si="37"/>
        <v>346630.32659574476</v>
      </c>
      <c r="I48" s="109">
        <f t="shared" si="37"/>
        <v>693728.5319397524</v>
      </c>
      <c r="J48" s="109">
        <f t="shared" si="37"/>
        <v>1041295.1816243781</v>
      </c>
      <c r="K48" s="109">
        <f t="shared" si="37"/>
        <v>1389330.8418917651</v>
      </c>
      <c r="L48" s="109">
        <f t="shared" si="37"/>
        <v>1668421.4324132563</v>
      </c>
      <c r="M48" s="109">
        <f t="shared" si="37"/>
        <v>1670089.8538456694</v>
      </c>
      <c r="N48" s="34">
        <f t="shared" si="37"/>
        <v>1671759.943699515</v>
      </c>
      <c r="O48" s="34">
        <f t="shared" si="37"/>
        <v>1673431.7036432142</v>
      </c>
      <c r="P48" s="34">
        <f t="shared" si="37"/>
        <v>1675105.1353468574</v>
      </c>
      <c r="Q48" s="34">
        <f t="shared" si="37"/>
        <v>1676780.2404822041</v>
      </c>
      <c r="R48" s="34">
        <f t="shared" si="37"/>
        <v>1678457.0207226861</v>
      </c>
      <c r="S48" s="34">
        <f t="shared" si="37"/>
        <v>1680135.4777434086</v>
      </c>
      <c r="T48" s="34">
        <f t="shared" si="37"/>
        <v>1681815.613221152</v>
      </c>
      <c r="U48" s="34">
        <f t="shared" si="37"/>
        <v>1683497.4288343729</v>
      </c>
      <c r="V48" s="34">
        <f t="shared" si="37"/>
        <v>1685180.9262632071</v>
      </c>
      <c r="W48" s="34">
        <f t="shared" si="37"/>
        <v>1686866.1071894702</v>
      </c>
      <c r="X48" s="34">
        <f t="shared" si="37"/>
        <v>1688552.9732966595</v>
      </c>
      <c r="Y48" s="34">
        <f t="shared" si="37"/>
        <v>1690241.526269956</v>
      </c>
      <c r="Z48" s="34">
        <f t="shared" si="37"/>
        <v>1632714.1559233579</v>
      </c>
      <c r="AA48" s="34">
        <f t="shared" si="37"/>
        <v>1519942.5891737314</v>
      </c>
      <c r="AB48" s="34">
        <f t="shared" si="37"/>
        <v>1414960.1545395018</v>
      </c>
      <c r="AC48" s="34">
        <f t="shared" si="37"/>
        <v>1317228.8566654583</v>
      </c>
      <c r="AD48" s="34">
        <f t="shared" si="37"/>
        <v>1226247.8595355749</v>
      </c>
      <c r="AE48" s="34">
        <f t="shared" si="37"/>
        <v>1141550.9198774525</v>
      </c>
      <c r="AF48" s="34">
        <f t="shared" si="37"/>
        <v>1062703.9978415167</v>
      </c>
      <c r="AG48" s="34">
        <f t="shared" si="37"/>
        <v>989303.03271060332</v>
      </c>
      <c r="AH48" s="34">
        <f t="shared" si="37"/>
        <v>920971.87224128167</v>
      </c>
      <c r="AI48" s="34">
        <f t="shared" si="37"/>
        <v>857360.34502557642</v>
      </c>
      <c r="AJ48" s="34">
        <f t="shared" si="37"/>
        <v>798142.46599465981</v>
      </c>
      <c r="AK48" s="34">
        <f t="shared" si="37"/>
        <v>743014.76586840849</v>
      </c>
      <c r="AL48" s="34">
        <f t="shared" si="37"/>
        <v>691694.73598987737</v>
      </c>
      <c r="AM48" s="34">
        <f t="shared" si="37"/>
        <v>643919.38057505642</v>
      </c>
      <c r="AN48" s="34">
        <f t="shared" si="37"/>
        <v>599443.86895873724</v>
      </c>
      <c r="AO48" s="34">
        <f t="shared" si="37"/>
        <v>558040.28092975717</v>
      </c>
      <c r="AP48" s="34">
        <f t="shared" si="37"/>
        <v>519496.43872593867</v>
      </c>
      <c r="AQ48" s="34">
        <f t="shared" si="37"/>
        <v>483614.81970313814</v>
      </c>
      <c r="AR48" s="6"/>
    </row>
    <row r="49" spans="3:45">
      <c r="C49" s="1"/>
      <c r="D49" s="163" t="s">
        <v>64</v>
      </c>
      <c r="E49" s="79"/>
      <c r="F49" s="109">
        <f t="shared" ref="F49:AQ49" si="38">F64*F40</f>
        <v>0</v>
      </c>
      <c r="G49" s="109">
        <f t="shared" si="38"/>
        <v>166808.51063829788</v>
      </c>
      <c r="H49" s="109">
        <f t="shared" si="38"/>
        <v>166808.51063829788</v>
      </c>
      <c r="I49" s="109">
        <f t="shared" si="38"/>
        <v>166808.51063829788</v>
      </c>
      <c r="J49" s="109">
        <f t="shared" si="38"/>
        <v>166808.51063829788</v>
      </c>
      <c r="K49" s="109">
        <f t="shared" si="38"/>
        <v>133446.80851063831</v>
      </c>
      <c r="L49" s="109">
        <f t="shared" si="38"/>
        <v>0</v>
      </c>
      <c r="M49" s="109">
        <f t="shared" si="38"/>
        <v>0</v>
      </c>
      <c r="N49" s="34">
        <f t="shared" si="38"/>
        <v>0</v>
      </c>
      <c r="O49" s="34">
        <f t="shared" si="38"/>
        <v>0</v>
      </c>
      <c r="P49" s="34">
        <f t="shared" si="38"/>
        <v>0</v>
      </c>
      <c r="Q49" s="34">
        <f t="shared" si="38"/>
        <v>0</v>
      </c>
      <c r="R49" s="34">
        <f t="shared" si="38"/>
        <v>0</v>
      </c>
      <c r="S49" s="34">
        <f t="shared" si="38"/>
        <v>0</v>
      </c>
      <c r="T49" s="34">
        <f t="shared" si="38"/>
        <v>0</v>
      </c>
      <c r="U49" s="34">
        <f t="shared" si="38"/>
        <v>0</v>
      </c>
      <c r="V49" s="34">
        <f t="shared" si="38"/>
        <v>0</v>
      </c>
      <c r="W49" s="34">
        <f t="shared" si="38"/>
        <v>0</v>
      </c>
      <c r="X49" s="34">
        <f t="shared" si="38"/>
        <v>0</v>
      </c>
      <c r="Y49" s="34">
        <f t="shared" si="38"/>
        <v>0</v>
      </c>
      <c r="Z49" s="34">
        <f t="shared" si="38"/>
        <v>0</v>
      </c>
      <c r="AA49" s="34">
        <f t="shared" si="38"/>
        <v>0</v>
      </c>
      <c r="AB49" s="34">
        <f t="shared" si="38"/>
        <v>0</v>
      </c>
      <c r="AC49" s="34">
        <f t="shared" si="38"/>
        <v>0</v>
      </c>
      <c r="AD49" s="34">
        <f t="shared" si="38"/>
        <v>0</v>
      </c>
      <c r="AE49" s="34">
        <f t="shared" si="38"/>
        <v>0</v>
      </c>
      <c r="AF49" s="34">
        <f t="shared" si="38"/>
        <v>0</v>
      </c>
      <c r="AG49" s="34">
        <f t="shared" si="38"/>
        <v>0</v>
      </c>
      <c r="AH49" s="34">
        <f t="shared" si="38"/>
        <v>0</v>
      </c>
      <c r="AI49" s="34">
        <f t="shared" si="38"/>
        <v>0</v>
      </c>
      <c r="AJ49" s="34">
        <f t="shared" si="38"/>
        <v>0</v>
      </c>
      <c r="AK49" s="34">
        <f t="shared" si="38"/>
        <v>0</v>
      </c>
      <c r="AL49" s="34">
        <f t="shared" si="38"/>
        <v>0</v>
      </c>
      <c r="AM49" s="34">
        <f t="shared" si="38"/>
        <v>0</v>
      </c>
      <c r="AN49" s="34">
        <f t="shared" si="38"/>
        <v>0</v>
      </c>
      <c r="AO49" s="34">
        <f t="shared" si="38"/>
        <v>0</v>
      </c>
      <c r="AP49" s="34">
        <f t="shared" si="38"/>
        <v>0</v>
      </c>
      <c r="AQ49" s="33">
        <f t="shared" si="38"/>
        <v>0</v>
      </c>
      <c r="AR49" s="6"/>
    </row>
    <row r="50" spans="3:45">
      <c r="C50" s="1"/>
      <c r="D50" s="163" t="s">
        <v>65</v>
      </c>
      <c r="E50" s="79"/>
      <c r="F50" s="109">
        <f t="shared" ref="F50:AQ50" si="39">IF(F28&gt;0,F32/F28*F47,0)</f>
        <v>0</v>
      </c>
      <c r="G50" s="109">
        <f t="shared" si="39"/>
        <v>0</v>
      </c>
      <c r="H50" s="109">
        <f t="shared" si="39"/>
        <v>128359.70930851066</v>
      </c>
      <c r="I50" s="109">
        <f t="shared" si="39"/>
        <v>358557.10107418761</v>
      </c>
      <c r="J50" s="109">
        <f t="shared" si="39"/>
        <v>641805.08651454665</v>
      </c>
      <c r="K50" s="109">
        <f t="shared" si="39"/>
        <v>971563.86549111689</v>
      </c>
      <c r="L50" s="109">
        <f t="shared" si="39"/>
        <v>1366454.5325363779</v>
      </c>
      <c r="M50" s="109">
        <f t="shared" si="39"/>
        <v>1518955.4204572919</v>
      </c>
      <c r="N50" s="34">
        <f t="shared" si="39"/>
        <v>1596117.1597886318</v>
      </c>
      <c r="O50" s="34">
        <f t="shared" si="39"/>
        <v>1635572.4902958174</v>
      </c>
      <c r="P50" s="34">
        <f t="shared" si="39"/>
        <v>1656156.5990664852</v>
      </c>
      <c r="Q50" s="34">
        <f t="shared" si="39"/>
        <v>1667296.498073878</v>
      </c>
      <c r="R50" s="34">
        <f t="shared" si="39"/>
        <v>1673710.4076473187</v>
      </c>
      <c r="S50" s="34">
        <f t="shared" si="39"/>
        <v>1677759.7978991873</v>
      </c>
      <c r="T50" s="34">
        <f t="shared" si="39"/>
        <v>1680626.5854591192</v>
      </c>
      <c r="U50" s="34">
        <f t="shared" si="39"/>
        <v>1682902.3204394756</v>
      </c>
      <c r="V50" s="34">
        <f t="shared" si="39"/>
        <v>1684883.0745115608</v>
      </c>
      <c r="W50" s="34">
        <f t="shared" si="39"/>
        <v>1686717.0323877714</v>
      </c>
      <c r="X50" s="34">
        <f t="shared" si="39"/>
        <v>1688478.3613584093</v>
      </c>
      <c r="Y50" s="34">
        <f t="shared" si="39"/>
        <v>1690204.1829948619</v>
      </c>
      <c r="Z50" s="34">
        <f t="shared" si="39"/>
        <v>1755587.2255645103</v>
      </c>
      <c r="AA50" s="34">
        <f t="shared" si="39"/>
        <v>1757342.8127900746</v>
      </c>
      <c r="AB50" s="34">
        <f t="shared" si="39"/>
        <v>1759100.1556028647</v>
      </c>
      <c r="AC50" s="34">
        <f t="shared" si="39"/>
        <v>1760859.2557584674</v>
      </c>
      <c r="AD50" s="34">
        <f t="shared" si="39"/>
        <v>1762620.1150142257</v>
      </c>
      <c r="AE50" s="34">
        <f t="shared" si="39"/>
        <v>1764382.7351292397</v>
      </c>
      <c r="AF50" s="34">
        <f t="shared" si="39"/>
        <v>1766147.1178643685</v>
      </c>
      <c r="AG50" s="34">
        <f t="shared" si="39"/>
        <v>1767913.2649822333</v>
      </c>
      <c r="AH50" s="34">
        <f t="shared" si="39"/>
        <v>1769681.1782472148</v>
      </c>
      <c r="AI50" s="34">
        <f t="shared" si="39"/>
        <v>1771450.8594254623</v>
      </c>
      <c r="AJ50" s="34">
        <f t="shared" si="39"/>
        <v>1773222.3102848877</v>
      </c>
      <c r="AK50" s="34">
        <f t="shared" si="39"/>
        <v>1774995.5325951723</v>
      </c>
      <c r="AL50" s="34">
        <f t="shared" si="39"/>
        <v>1776770.5281277671</v>
      </c>
      <c r="AM50" s="34">
        <f t="shared" si="39"/>
        <v>1778547.2986558946</v>
      </c>
      <c r="AN50" s="34">
        <f t="shared" si="39"/>
        <v>1780325.8459545504</v>
      </c>
      <c r="AO50" s="34">
        <f t="shared" si="39"/>
        <v>1782106.1718005047</v>
      </c>
      <c r="AP50" s="34">
        <f t="shared" si="39"/>
        <v>1783888.2779723047</v>
      </c>
      <c r="AQ50" s="33">
        <f t="shared" si="39"/>
        <v>1785672.1662502771</v>
      </c>
      <c r="AR50" s="6"/>
    </row>
    <row r="51" spans="3:45">
      <c r="C51" s="1"/>
      <c r="D51" s="167" t="s">
        <v>66</v>
      </c>
      <c r="E51" s="80"/>
      <c r="F51" s="109">
        <f t="shared" ref="F51:AQ51" si="40">F47+E51</f>
        <v>0</v>
      </c>
      <c r="G51" s="109">
        <f t="shared" si="40"/>
        <v>166808.51063829788</v>
      </c>
      <c r="H51" s="109">
        <f t="shared" si="40"/>
        <v>680247.34787234059</v>
      </c>
      <c r="I51" s="109">
        <f t="shared" si="40"/>
        <v>1540784.390450391</v>
      </c>
      <c r="J51" s="109">
        <f t="shared" si="40"/>
        <v>2748888.0827130671</v>
      </c>
      <c r="K51" s="109">
        <f t="shared" si="40"/>
        <v>4271665.73311547</v>
      </c>
      <c r="L51" s="109">
        <f t="shared" si="40"/>
        <v>5940087.1655287258</v>
      </c>
      <c r="M51" s="109">
        <f t="shared" si="40"/>
        <v>7610177.0193743948</v>
      </c>
      <c r="N51" s="34">
        <f t="shared" si="40"/>
        <v>9281936.9630739093</v>
      </c>
      <c r="O51" s="34">
        <f t="shared" si="40"/>
        <v>10955368.666717123</v>
      </c>
      <c r="P51" s="34">
        <f t="shared" si="40"/>
        <v>12630473.802063981</v>
      </c>
      <c r="Q51" s="34">
        <f t="shared" si="40"/>
        <v>14307254.042546185</v>
      </c>
      <c r="R51" s="34">
        <f t="shared" si="40"/>
        <v>15985711.06326887</v>
      </c>
      <c r="S51" s="34">
        <f t="shared" si="40"/>
        <v>17665846.54101228</v>
      </c>
      <c r="T51" s="34">
        <f t="shared" si="40"/>
        <v>19347662.154233433</v>
      </c>
      <c r="U51" s="34">
        <f t="shared" si="40"/>
        <v>21031159.583067805</v>
      </c>
      <c r="V51" s="34">
        <f t="shared" si="40"/>
        <v>22716340.50933101</v>
      </c>
      <c r="W51" s="34">
        <f t="shared" si="40"/>
        <v>24403206.616520479</v>
      </c>
      <c r="X51" s="34">
        <f t="shared" si="40"/>
        <v>26091759.58981714</v>
      </c>
      <c r="Y51" s="34">
        <f t="shared" si="40"/>
        <v>27782001.116087098</v>
      </c>
      <c r="Z51" s="34">
        <f t="shared" si="40"/>
        <v>29414715.272010457</v>
      </c>
      <c r="AA51" s="34">
        <f t="shared" si="40"/>
        <v>30934657.861184187</v>
      </c>
      <c r="AB51" s="34">
        <f t="shared" si="40"/>
        <v>32349618.01572369</v>
      </c>
      <c r="AC51" s="34">
        <f t="shared" si="40"/>
        <v>33666846.872389145</v>
      </c>
      <c r="AD51" s="34">
        <f t="shared" si="40"/>
        <v>34893094.73192472</v>
      </c>
      <c r="AE51" s="34">
        <f t="shared" si="40"/>
        <v>36034645.651802175</v>
      </c>
      <c r="AF51" s="34">
        <f t="shared" si="40"/>
        <v>37097349.649643689</v>
      </c>
      <c r="AG51" s="34">
        <f t="shared" si="40"/>
        <v>38086652.682354294</v>
      </c>
      <c r="AH51" s="34">
        <f t="shared" si="40"/>
        <v>39007624.554595575</v>
      </c>
      <c r="AI51" s="34">
        <f t="shared" si="40"/>
        <v>39864984.899621151</v>
      </c>
      <c r="AJ51" s="34">
        <f t="shared" si="40"/>
        <v>40663127.365615815</v>
      </c>
      <c r="AK51" s="34">
        <f t="shared" si="40"/>
        <v>41406142.131484225</v>
      </c>
      <c r="AL51" s="34">
        <f t="shared" si="40"/>
        <v>42097836.867474101</v>
      </c>
      <c r="AM51" s="34">
        <f t="shared" si="40"/>
        <v>42741756.248049155</v>
      </c>
      <c r="AN51" s="34">
        <f t="shared" si="40"/>
        <v>43341200.117007889</v>
      </c>
      <c r="AO51" s="34">
        <f t="shared" si="40"/>
        <v>43899240.397937648</v>
      </c>
      <c r="AP51" s="34">
        <f t="shared" si="40"/>
        <v>44418736.836663589</v>
      </c>
      <c r="AQ51" s="33">
        <f t="shared" si="40"/>
        <v>44902351.656366728</v>
      </c>
      <c r="AR51" s="6"/>
    </row>
    <row r="52" spans="3:45">
      <c r="C52" s="1"/>
      <c r="D52" s="165" t="s">
        <v>67</v>
      </c>
      <c r="E52" s="80"/>
      <c r="F52" s="109">
        <f t="shared" ref="F52:AQ52" si="41">E52+F4</f>
        <v>0</v>
      </c>
      <c r="G52" s="109">
        <f t="shared" si="41"/>
        <v>156800</v>
      </c>
      <c r="H52" s="109">
        <f t="shared" si="41"/>
        <v>613777.62170791894</v>
      </c>
      <c r="I52" s="109">
        <f t="shared" si="41"/>
        <v>1363226.100608825</v>
      </c>
      <c r="J52" s="109">
        <f t="shared" si="41"/>
        <v>2389629.8771536564</v>
      </c>
      <c r="K52" s="109">
        <f t="shared" si="41"/>
        <v>3638835.1141447574</v>
      </c>
      <c r="L52" s="109">
        <f t="shared" si="41"/>
        <v>4935012.7565411245</v>
      </c>
      <c r="M52" s="109">
        <f t="shared" si="41"/>
        <v>6177094.8759171655</v>
      </c>
      <c r="N52" s="34">
        <f t="shared" si="41"/>
        <v>7367286.0501612974</v>
      </c>
      <c r="O52" s="34">
        <f t="shared" si="41"/>
        <v>8507703.2340912167</v>
      </c>
      <c r="P52" s="34">
        <f t="shared" si="41"/>
        <v>9600379.1513027791</v>
      </c>
      <c r="Q52" s="34">
        <f t="shared" si="41"/>
        <v>10647265.558346521</v>
      </c>
      <c r="R52" s="34">
        <f t="shared" si="41"/>
        <v>11650236.385896498</v>
      </c>
      <c r="S52" s="34">
        <f t="shared" si="41"/>
        <v>12611090.761411017</v>
      </c>
      <c r="T52" s="34">
        <f t="shared" si="41"/>
        <v>13531555.917625409</v>
      </c>
      <c r="U52" s="34">
        <f t="shared" si="41"/>
        <v>14413289.99106301</v>
      </c>
      <c r="V52" s="34">
        <f t="shared" si="41"/>
        <v>15257884.714601805</v>
      </c>
      <c r="W52" s="34">
        <f t="shared" si="41"/>
        <v>16066868.007990601</v>
      </c>
      <c r="X52" s="34">
        <f t="shared" si="41"/>
        <v>16841706.47006993</v>
      </c>
      <c r="Y52" s="34">
        <f t="shared" si="41"/>
        <v>17583807.776319008</v>
      </c>
      <c r="Z52" s="34">
        <f t="shared" si="41"/>
        <v>18269647.952909235</v>
      </c>
      <c r="AA52" s="34">
        <f t="shared" si="41"/>
        <v>18881443.007514834</v>
      </c>
      <c r="AB52" s="34">
        <f t="shared" si="41"/>
        <v>19428830.522000007</v>
      </c>
      <c r="AC52" s="34">
        <f t="shared" si="41"/>
        <v>19919959.977095671</v>
      </c>
      <c r="AD52" s="34">
        <f t="shared" si="41"/>
        <v>20361756.69703766</v>
      </c>
      <c r="AE52" s="34">
        <f t="shared" si="41"/>
        <v>20760133.51449554</v>
      </c>
      <c r="AF52" s="34">
        <f t="shared" si="41"/>
        <v>21120161.495941985</v>
      </c>
      <c r="AG52" s="34">
        <f t="shared" si="41"/>
        <v>21446208.409612928</v>
      </c>
      <c r="AH52" s="34">
        <f t="shared" si="41"/>
        <v>21742051.626727965</v>
      </c>
      <c r="AI52" s="34">
        <f t="shared" si="41"/>
        <v>22010970.64427368</v>
      </c>
      <c r="AJ52" s="34">
        <f t="shared" si="41"/>
        <v>22255823.276795141</v>
      </c>
      <c r="AK52" s="34">
        <f t="shared" si="41"/>
        <v>22479108.692822468</v>
      </c>
      <c r="AL52" s="34">
        <f t="shared" si="41"/>
        <v>22683019.801288497</v>
      </c>
      <c r="AM52" s="34">
        <f t="shared" si="41"/>
        <v>22869486.974970702</v>
      </c>
      <c r="AN52" s="34">
        <f t="shared" si="41"/>
        <v>23040214.694922488</v>
      </c>
      <c r="AO52" s="34">
        <f t="shared" si="41"/>
        <v>23196712.384728383</v>
      </c>
      <c r="AP52" s="34">
        <f t="shared" si="41"/>
        <v>23340320.455761299</v>
      </c>
      <c r="AQ52" s="33">
        <f t="shared" si="41"/>
        <v>23472232.389019117</v>
      </c>
      <c r="AR52" s="6"/>
    </row>
    <row r="53" spans="3:45">
      <c r="C53" s="1"/>
      <c r="D53" s="163" t="s">
        <v>68</v>
      </c>
      <c r="E53" s="86"/>
      <c r="F53" s="114">
        <f t="shared" ref="F53:AQ53" si="42">IF(ISERROR(F52/($B$3*1000000)),0,(F52/($B$3*1000000)))</f>
        <v>0</v>
      </c>
      <c r="G53" s="114">
        <f t="shared" si="42"/>
        <v>1.6436058700209644E-3</v>
      </c>
      <c r="H53" s="114">
        <f t="shared" si="42"/>
        <v>6.433727690858689E-3</v>
      </c>
      <c r="I53" s="114">
        <f t="shared" si="42"/>
        <v>1.4289581767388102E-2</v>
      </c>
      <c r="J53" s="114">
        <f t="shared" si="42"/>
        <v>2.5048531207061388E-2</v>
      </c>
      <c r="K53" s="114">
        <f t="shared" si="42"/>
        <v>3.8142925724787814E-2</v>
      </c>
      <c r="L53" s="114">
        <f t="shared" si="42"/>
        <v>5.1729693464791664E-2</v>
      </c>
      <c r="M53" s="114">
        <f t="shared" si="42"/>
        <v>6.4749422179425212E-2</v>
      </c>
      <c r="N53" s="38">
        <f t="shared" si="42"/>
        <v>7.7225220651585921E-2</v>
      </c>
      <c r="O53" s="38">
        <f t="shared" si="42"/>
        <v>8.9179279183346088E-2</v>
      </c>
      <c r="P53" s="38">
        <f t="shared" si="42"/>
        <v>0.1006329051499243</v>
      </c>
      <c r="Q53" s="38">
        <f t="shared" si="42"/>
        <v>0.11160655721537234</v>
      </c>
      <c r="R53" s="38">
        <f t="shared" si="42"/>
        <v>0.12211987825887315</v>
      </c>
      <c r="S53" s="38">
        <f t="shared" si="42"/>
        <v>0.13219172705881568</v>
      </c>
      <c r="T53" s="38">
        <f t="shared" si="42"/>
        <v>0.14184020878014056</v>
      </c>
      <c r="U53" s="38">
        <f t="shared" si="42"/>
        <v>0.15108270430883658</v>
      </c>
      <c r="V53" s="38">
        <f t="shared" si="42"/>
        <v>0.15993589847590992</v>
      </c>
      <c r="W53" s="38">
        <f t="shared" si="42"/>
        <v>0.16841580721164151</v>
      </c>
      <c r="X53" s="38">
        <f t="shared" si="42"/>
        <v>0.17653780366949612</v>
      </c>
      <c r="Y53" s="38">
        <f t="shared" si="42"/>
        <v>0.18431664335764159</v>
      </c>
      <c r="Z53" s="38">
        <f t="shared" si="42"/>
        <v>0.19150574374118695</v>
      </c>
      <c r="AA53" s="38">
        <f t="shared" si="42"/>
        <v>0.19791868980623517</v>
      </c>
      <c r="AB53" s="38">
        <f t="shared" si="42"/>
        <v>0.20365650442348016</v>
      </c>
      <c r="AC53" s="38">
        <f t="shared" si="42"/>
        <v>0.20880461191924182</v>
      </c>
      <c r="AD53" s="38">
        <f t="shared" si="42"/>
        <v>0.21343560479075116</v>
      </c>
      <c r="AE53" s="38">
        <f t="shared" si="42"/>
        <v>0.2176114624160958</v>
      </c>
      <c r="AF53" s="38">
        <f t="shared" si="42"/>
        <v>0.22138534062832269</v>
      </c>
      <c r="AG53" s="38">
        <f t="shared" si="42"/>
        <v>0.22480302316156109</v>
      </c>
      <c r="AH53" s="38">
        <f t="shared" si="42"/>
        <v>0.22790410510197029</v>
      </c>
      <c r="AI53" s="38">
        <f t="shared" si="42"/>
        <v>0.23072296272823564</v>
      </c>
      <c r="AJ53" s="38">
        <f t="shared" si="42"/>
        <v>0.23328955216766395</v>
      </c>
      <c r="AK53" s="38">
        <f t="shared" si="42"/>
        <v>0.23563007015537177</v>
      </c>
      <c r="AL53" s="38">
        <f t="shared" si="42"/>
        <v>0.23776750315816034</v>
      </c>
      <c r="AM53" s="38">
        <f t="shared" si="42"/>
        <v>0.23972208569151679</v>
      </c>
      <c r="AN53" s="38">
        <f t="shared" si="42"/>
        <v>0.24151168443314977</v>
      </c>
      <c r="AO53" s="38">
        <f t="shared" si="42"/>
        <v>0.24315212143321158</v>
      </c>
      <c r="AP53" s="38">
        <f t="shared" si="42"/>
        <v>0.24465744712538048</v>
      </c>
      <c r="AQ53" s="37">
        <f t="shared" si="42"/>
        <v>0.24604017179265322</v>
      </c>
      <c r="AR53" s="120">
        <f>ROUND(AQ53,2)</f>
        <v>0.25</v>
      </c>
    </row>
    <row r="54" spans="3:45">
      <c r="C54" s="1"/>
      <c r="D54" s="249" t="s">
        <v>69</v>
      </c>
      <c r="E54" s="250"/>
      <c r="F54" s="251">
        <f>IF(ISERROR(F52/($B$5*1000000)),0,(F52/($B$5*1000000)))</f>
        <v>0</v>
      </c>
      <c r="G54" s="251">
        <f t="shared" ref="G54:AQ54" si="43">IF(ISERROR(G52/($B$5*1000000)),0,(G52/($B$5*1000000)))</f>
        <v>4.6117647058823525E-3</v>
      </c>
      <c r="H54" s="251">
        <f t="shared" si="43"/>
        <v>1.8052282991409381E-2</v>
      </c>
      <c r="I54" s="251">
        <f t="shared" si="43"/>
        <v>4.0094885312024264E-2</v>
      </c>
      <c r="J54" s="251">
        <f t="shared" si="43"/>
        <v>7.0283231680989891E-2</v>
      </c>
      <c r="K54" s="251">
        <f t="shared" si="43"/>
        <v>0.10702456218072816</v>
      </c>
      <c r="L54" s="251">
        <f t="shared" si="43"/>
        <v>0.14514743401591543</v>
      </c>
      <c r="M54" s="251">
        <f t="shared" si="43"/>
        <v>0.18167926105638721</v>
      </c>
      <c r="N54" s="251">
        <f t="shared" si="43"/>
        <v>0.21668488382827344</v>
      </c>
      <c r="O54" s="251">
        <f t="shared" si="43"/>
        <v>0.25022656570856522</v>
      </c>
      <c r="P54" s="251">
        <f t="shared" si="43"/>
        <v>0.28236409268537588</v>
      </c>
      <c r="Q54" s="251">
        <f t="shared" si="43"/>
        <v>0.31315486936313297</v>
      </c>
      <c r="R54" s="251">
        <f t="shared" si="43"/>
        <v>0.34265401134989704</v>
      </c>
      <c r="S54" s="251">
        <f t="shared" si="43"/>
        <v>0.37091443415914754</v>
      </c>
      <c r="T54" s="251">
        <f t="shared" si="43"/>
        <v>0.39798693875368851</v>
      </c>
      <c r="U54" s="251">
        <f t="shared" si="43"/>
        <v>0.42392029385479441</v>
      </c>
      <c r="V54" s="251">
        <f t="shared" si="43"/>
        <v>0.44876131513534723</v>
      </c>
      <c r="W54" s="251">
        <f t="shared" si="43"/>
        <v>0.47255494141148824</v>
      </c>
      <c r="X54" s="251">
        <f t="shared" si="43"/>
        <v>0.49534430794323325</v>
      </c>
      <c r="Y54" s="251">
        <f t="shared" si="43"/>
        <v>0.51717081695055911</v>
      </c>
      <c r="Z54" s="251">
        <f t="shared" si="43"/>
        <v>0.53734258685027159</v>
      </c>
      <c r="AA54" s="251">
        <f t="shared" si="43"/>
        <v>0.55533655904455392</v>
      </c>
      <c r="AB54" s="251">
        <f t="shared" si="43"/>
        <v>0.57143619182352967</v>
      </c>
      <c r="AC54" s="251">
        <f t="shared" si="43"/>
        <v>0.58588117579693155</v>
      </c>
      <c r="AD54" s="251">
        <f t="shared" si="43"/>
        <v>0.59887519697169589</v>
      </c>
      <c r="AE54" s="251">
        <f t="shared" si="43"/>
        <v>0.61059216219104528</v>
      </c>
      <c r="AF54" s="251">
        <f t="shared" si="43"/>
        <v>0.62118122046888191</v>
      </c>
      <c r="AG54" s="251">
        <f t="shared" si="43"/>
        <v>0.63077083557685076</v>
      </c>
      <c r="AH54" s="251">
        <f t="shared" si="43"/>
        <v>0.63947210666846954</v>
      </c>
      <c r="AI54" s="251">
        <f t="shared" si="43"/>
        <v>0.64738148953746122</v>
      </c>
      <c r="AJ54" s="251">
        <f t="shared" si="43"/>
        <v>0.65458303755279823</v>
      </c>
      <c r="AK54" s="251">
        <f t="shared" si="43"/>
        <v>0.66115025567124908</v>
      </c>
      <c r="AL54" s="251">
        <f t="shared" si="43"/>
        <v>0.66714764121436754</v>
      </c>
      <c r="AM54" s="251">
        <f t="shared" si="43"/>
        <v>0.67263196985207951</v>
      </c>
      <c r="AN54" s="251">
        <f t="shared" si="43"/>
        <v>0.67765337338007314</v>
      </c>
      <c r="AO54" s="251">
        <f t="shared" si="43"/>
        <v>0.68225624660965833</v>
      </c>
      <c r="AP54" s="251">
        <f t="shared" si="43"/>
        <v>0.68648001340474407</v>
      </c>
      <c r="AQ54" s="251">
        <f t="shared" si="43"/>
        <v>0.69035977614762112</v>
      </c>
      <c r="AR54" s="120">
        <f>ROUND(AQ54,2)</f>
        <v>0.69</v>
      </c>
    </row>
    <row r="55" spans="3:45">
      <c r="C55" s="1"/>
      <c r="D55" s="163" t="s">
        <v>70</v>
      </c>
      <c r="E55" s="87"/>
      <c r="F55" s="115">
        <f>IF(ISERROR(F4/($B$5*1000000*#REF!)),0,(F4/($B$5*#REF!*1000000)))</f>
        <v>0</v>
      </c>
      <c r="G55" s="115">
        <f>IF(ISERROR(G4/($B$5*1000000*#REF!)),0,(G4/($B$5*#REF!*1000000)))</f>
        <v>0</v>
      </c>
      <c r="H55" s="115">
        <f>IF(ISERROR(H4/($B$5*1000000*#REF!)),0,(H4/($B$5*#REF!*1000000)))</f>
        <v>0</v>
      </c>
      <c r="I55" s="115">
        <f>IF(ISERROR(I4/($B$5*1000000*#REF!)),0,(I4/($B$5*#REF!*1000000)))</f>
        <v>0</v>
      </c>
      <c r="J55" s="115">
        <f>IF(ISERROR(J4/($B$5*1000000*#REF!)),0,(J4/($B$5*#REF!*1000000)))</f>
        <v>0</v>
      </c>
      <c r="K55" s="115">
        <f>IF(ISERROR(K4/($B$5*1000000*#REF!)),0,(K4/($B$5*#REF!*1000000)))</f>
        <v>0</v>
      </c>
      <c r="L55" s="115">
        <f>IF(ISERROR(L4/($B$5*1000000*#REF!)),0,(L4/($B$5*#REF!*1000000)))</f>
        <v>0</v>
      </c>
      <c r="M55" s="115">
        <f>IF(ISERROR(M4/($B$5*1000000*#REF!)),0,(M4/($B$5*#REF!*1000000)))</f>
        <v>0</v>
      </c>
      <c r="N55" s="73">
        <f>IF(ISERROR(N4/($B$5*1000000*#REF!)),0,(N4/($B$5*#REF!*1000000)))</f>
        <v>0</v>
      </c>
      <c r="O55" s="73">
        <f>IF(ISERROR(O4/($B$5*1000000*#REF!)),0,(O4/($B$5*#REF!*1000000)))</f>
        <v>0</v>
      </c>
      <c r="P55" s="73">
        <f>IF(ISERROR(P4/($B$5*1000000*#REF!)),0,(P4/($B$5*#REF!*1000000)))</f>
        <v>0</v>
      </c>
      <c r="Q55" s="73">
        <f>IF(ISERROR(Q4/($B$5*1000000*#REF!)),0,(Q4/($B$5*#REF!*1000000)))</f>
        <v>0</v>
      </c>
      <c r="R55" s="73">
        <f>IF(ISERROR(R4/($B$5*1000000*#REF!)),0,(R4/($B$5*#REF!*1000000)))</f>
        <v>0</v>
      </c>
      <c r="S55" s="73">
        <f>IF(ISERROR(S4/($B$5*1000000*#REF!)),0,(S4/($B$5*#REF!*1000000)))</f>
        <v>0</v>
      </c>
      <c r="T55" s="73">
        <f>IF(ISERROR(T4/($B$5*1000000*#REF!)),0,(T4/($B$5*#REF!*1000000)))</f>
        <v>0</v>
      </c>
      <c r="U55" s="73">
        <f>IF(ISERROR(U4/($B$5*1000000*#REF!)),0,(U4/($B$5*#REF!*1000000)))</f>
        <v>0</v>
      </c>
      <c r="V55" s="73">
        <f>IF(ISERROR(V4/($B$5*1000000*#REF!)),0,(V4/($B$5*#REF!*1000000)))</f>
        <v>0</v>
      </c>
      <c r="W55" s="73">
        <f>IF(ISERROR(W4/($B$5*1000000*#REF!)),0,(W4/($B$5*#REF!*1000000)))</f>
        <v>0</v>
      </c>
      <c r="X55" s="73">
        <f>IF(ISERROR(X4/($B$5*1000000*#REF!)),0,(X4/($B$5*#REF!*1000000)))</f>
        <v>0</v>
      </c>
      <c r="Y55" s="73">
        <f>IF(ISERROR(Y4/($B$5*1000000*#REF!)),0,(Y4/($B$5*#REF!*1000000)))</f>
        <v>0</v>
      </c>
      <c r="Z55" s="73">
        <f>IF(ISERROR(Z4/($B$5*1000000*#REF!)),0,(Z4/($B$5*#REF!*1000000)))</f>
        <v>0</v>
      </c>
      <c r="AA55" s="73">
        <f>IF(ISERROR(AA4/($B$5*1000000*#REF!)),0,(AA4/($B$5*#REF!*1000000)))</f>
        <v>0</v>
      </c>
      <c r="AB55" s="73">
        <f>IF(ISERROR(AB4/($B$5*1000000*#REF!)),0,(AB4/($B$5*#REF!*1000000)))</f>
        <v>0</v>
      </c>
      <c r="AC55" s="73">
        <f>IF(ISERROR(AC4/($B$5*1000000*#REF!)),0,(AC4/($B$5*#REF!*1000000)))</f>
        <v>0</v>
      </c>
      <c r="AD55" s="73">
        <f>IF(ISERROR(AD4/($B$5*1000000*#REF!)),0,(AD4/($B$5*#REF!*1000000)))</f>
        <v>0</v>
      </c>
      <c r="AE55" s="73">
        <f>IF(ISERROR(AE4/($B$5*1000000*#REF!)),0,(AE4/($B$5*#REF!*1000000)))</f>
        <v>0</v>
      </c>
      <c r="AF55" s="73">
        <f>IF(ISERROR(AF4/($B$5*1000000*#REF!)),0,(AF4/($B$5*#REF!*1000000)))</f>
        <v>0</v>
      </c>
      <c r="AG55" s="73">
        <f>IF(ISERROR(AG4/($B$5*1000000*#REF!)),0,(AG4/($B$5*#REF!*1000000)))</f>
        <v>0</v>
      </c>
      <c r="AH55" s="73">
        <f>IF(ISERROR(AH4/($B$5*1000000*#REF!)),0,(AH4/($B$5*#REF!*1000000)))</f>
        <v>0</v>
      </c>
      <c r="AI55" s="73">
        <f>IF(ISERROR(AI4/($B$5*1000000*#REF!)),0,(AI4/($B$5*#REF!*1000000)))</f>
        <v>0</v>
      </c>
      <c r="AJ55" s="73">
        <f>IF(ISERROR(AJ4/($B$5*1000000*#REF!)),0,(AJ4/($B$5*#REF!*1000000)))</f>
        <v>0</v>
      </c>
      <c r="AK55" s="73">
        <f>IF(ISERROR(AK4/($B$5*1000000*#REF!)),0,(AK4/($B$5*#REF!*1000000)))</f>
        <v>0</v>
      </c>
      <c r="AL55" s="73">
        <f>IF(ISERROR(AL4/($B$5*1000000*#REF!)),0,(AL4/($B$5*#REF!*1000000)))</f>
        <v>0</v>
      </c>
      <c r="AM55" s="73">
        <f>IF(ISERROR(AM4/($B$5*1000000*#REF!)),0,(AM4/($B$5*#REF!*1000000)))</f>
        <v>0</v>
      </c>
      <c r="AN55" s="73">
        <f>IF(ISERROR(AN4/($B$5*1000000*#REF!)),0,(AN4/($B$5*#REF!*1000000)))</f>
        <v>0</v>
      </c>
      <c r="AO55" s="73">
        <f>IF(ISERROR(AO4/($B$5*1000000*#REF!)),0,(AO4/($B$5*#REF!*1000000)))</f>
        <v>0</v>
      </c>
      <c r="AP55" s="73">
        <f>IF(ISERROR(AP4/($B$5*1000000*#REF!)),0,(AP4/($B$5*#REF!*1000000)))</f>
        <v>0</v>
      </c>
      <c r="AQ55" s="73">
        <f>IF(ISERROR(AQ4/($B$5*1000000*#REF!)),0,(AQ4/($B$5*#REF!*1000000)))</f>
        <v>0</v>
      </c>
      <c r="AR55" s="5"/>
    </row>
    <row r="56" spans="3:45">
      <c r="C56" s="1"/>
      <c r="D56" s="163" t="s">
        <v>71</v>
      </c>
      <c r="E56" s="87"/>
      <c r="F56" s="115">
        <f t="shared" ref="F56:AQ56" si="44">IF(ISERROR(F4/F66),0,(F4/F66))</f>
        <v>0</v>
      </c>
      <c r="G56" s="115">
        <f t="shared" si="44"/>
        <v>4.6117647058823525E-3</v>
      </c>
      <c r="H56" s="115">
        <f t="shared" si="44"/>
        <v>1.3502789975768217E-2</v>
      </c>
      <c r="I56" s="115">
        <f t="shared" si="44"/>
        <v>2.2447837027174476E-2</v>
      </c>
      <c r="J56" s="115">
        <f t="shared" si="44"/>
        <v>3.1449302547761265E-2</v>
      </c>
      <c r="K56" s="115">
        <f t="shared" si="44"/>
        <v>3.9518842460127983E-2</v>
      </c>
      <c r="L56" s="115">
        <f t="shared" si="44"/>
        <v>4.26919601823392E-2</v>
      </c>
      <c r="M56" s="115">
        <f t="shared" si="44"/>
        <v>4.2734652142521541E-2</v>
      </c>
      <c r="N56" s="30">
        <f t="shared" si="44"/>
        <v>4.2777386794664064E-2</v>
      </c>
      <c r="O56" s="30">
        <f t="shared" si="44"/>
        <v>4.2820164181458717E-2</v>
      </c>
      <c r="P56" s="30">
        <f t="shared" si="44"/>
        <v>4.2862984345640176E-2</v>
      </c>
      <c r="Q56" s="30">
        <f t="shared" si="44"/>
        <v>4.29058473299858E-2</v>
      </c>
      <c r="R56" s="30">
        <f t="shared" si="44"/>
        <v>4.2948753177315786E-2</v>
      </c>
      <c r="S56" s="30">
        <f t="shared" si="44"/>
        <v>4.2991701930493106E-2</v>
      </c>
      <c r="T56" s="30">
        <f t="shared" si="44"/>
        <v>4.3034693632423598E-2</v>
      </c>
      <c r="U56" s="30">
        <f t="shared" si="44"/>
        <v>4.3077728326056011E-2</v>
      </c>
      <c r="V56" s="30">
        <f t="shared" si="44"/>
        <v>4.3120806054382066E-2</v>
      </c>
      <c r="W56" s="30">
        <f t="shared" si="44"/>
        <v>4.3163926860436456E-2</v>
      </c>
      <c r="X56" s="30">
        <f t="shared" si="44"/>
        <v>4.3207090787296877E-2</v>
      </c>
      <c r="Y56" s="30">
        <f t="shared" si="44"/>
        <v>4.3250297878084175E-2</v>
      </c>
      <c r="Z56" s="30">
        <f t="shared" si="44"/>
        <v>4.177827398980357E-2</v>
      </c>
      <c r="AA56" s="30">
        <f t="shared" si="44"/>
        <v>3.8892648605327831E-2</v>
      </c>
      <c r="AB56" s="30">
        <f t="shared" si="44"/>
        <v>3.6206333366157847E-2</v>
      </c>
      <c r="AC56" s="30">
        <f t="shared" si="44"/>
        <v>3.3705561920557306E-2</v>
      </c>
      <c r="AD56" s="30">
        <f t="shared" si="44"/>
        <v>3.1377518758704412E-2</v>
      </c>
      <c r="AE56" s="30">
        <f t="shared" si="44"/>
        <v>2.9210273538040694E-2</v>
      </c>
      <c r="AF56" s="30">
        <f t="shared" si="44"/>
        <v>2.7192719944768216E-2</v>
      </c>
      <c r="AG56" s="30">
        <f t="shared" si="44"/>
        <v>2.5314518778183089E-2</v>
      </c>
      <c r="AH56" s="30">
        <f t="shared" si="44"/>
        <v>2.3566044966173972E-2</v>
      </c>
      <c r="AI56" s="30">
        <f t="shared" si="44"/>
        <v>2.1938338240360341E-2</v>
      </c>
      <c r="AJ56" s="30">
        <f t="shared" si="44"/>
        <v>2.0423057218098641E-2</v>
      </c>
      <c r="AK56" s="30">
        <f t="shared" si="44"/>
        <v>1.9012436656044577E-2</v>
      </c>
      <c r="AL56" s="30">
        <f t="shared" si="44"/>
        <v>1.7699247656211566E-2</v>
      </c>
      <c r="AM56" s="30">
        <f t="shared" si="44"/>
        <v>1.6476760620597032E-2</v>
      </c>
      <c r="AN56" s="30">
        <f t="shared" si="44"/>
        <v>1.5338710764532391E-2</v>
      </c>
      <c r="AO56" s="30">
        <f t="shared" si="44"/>
        <v>1.4279266012026141E-2</v>
      </c>
      <c r="AP56" s="30">
        <f t="shared" si="44"/>
        <v>1.3292997108575488E-2</v>
      </c>
      <c r="AQ56" s="29">
        <f t="shared" si="44"/>
        <v>1.2374849798286182E-2</v>
      </c>
      <c r="AR56" s="12"/>
    </row>
    <row r="57" spans="3:45">
      <c r="C57" s="1"/>
      <c r="D57" s="164" t="s">
        <v>72</v>
      </c>
      <c r="E57" s="79"/>
      <c r="F57" s="109">
        <f t="shared" ref="F57:AQ57" si="45">(F59*(F47-F4+F4*$B$18/$B$17))</f>
        <v>0</v>
      </c>
      <c r="G57" s="109">
        <f t="shared" si="45"/>
        <v>248807.64956195251</v>
      </c>
      <c r="H57" s="109">
        <f t="shared" si="45"/>
        <v>755692.06345961103</v>
      </c>
      <c r="I57" s="109">
        <f t="shared" si="45"/>
        <v>1260054.0628764804</v>
      </c>
      <c r="J57" s="109">
        <f t="shared" si="45"/>
        <v>1758807.5105330953</v>
      </c>
      <c r="K57" s="109">
        <f t="shared" si="45"/>
        <v>2199314.4503671741</v>
      </c>
      <c r="L57" s="109">
        <f t="shared" si="45"/>
        <v>2381003.4017677642</v>
      </c>
      <c r="M57" s="109">
        <f t="shared" si="45"/>
        <v>2361488.3917310908</v>
      </c>
      <c r="N57" s="34">
        <f t="shared" si="45"/>
        <v>2342846.7069976078</v>
      </c>
      <c r="O57" s="34">
        <f t="shared" si="45"/>
        <v>2325043.7125515211</v>
      </c>
      <c r="P57" s="34">
        <f t="shared" si="45"/>
        <v>2308046.1141568152</v>
      </c>
      <c r="Q57" s="34">
        <f t="shared" si="45"/>
        <v>2291821.9078891245</v>
      </c>
      <c r="R57" s="34">
        <f t="shared" si="45"/>
        <v>2276340.3315115171</v>
      </c>
      <c r="S57" s="34">
        <f t="shared" si="45"/>
        <v>2261571.8176289452</v>
      </c>
      <c r="T57" s="34">
        <f t="shared" si="45"/>
        <v>2247487.9485583203</v>
      </c>
      <c r="U57" s="34">
        <f t="shared" si="45"/>
        <v>2234061.4128533616</v>
      </c>
      <c r="V57" s="34">
        <f t="shared" si="45"/>
        <v>2221265.9634254216</v>
      </c>
      <c r="W57" s="34">
        <f t="shared" si="45"/>
        <v>2209076.3772035427</v>
      </c>
      <c r="X57" s="34">
        <f t="shared" si="45"/>
        <v>2197468.4162789108</v>
      </c>
      <c r="Y57" s="34">
        <f t="shared" si="45"/>
        <v>2186418.7904808107</v>
      </c>
      <c r="Z57" s="34">
        <f t="shared" si="45"/>
        <v>2099748.442086298</v>
      </c>
      <c r="AA57" s="34">
        <f t="shared" si="45"/>
        <v>1944174.6861657344</v>
      </c>
      <c r="AB57" s="34">
        <f t="shared" si="45"/>
        <v>1801134.437633676</v>
      </c>
      <c r="AC57" s="34">
        <f t="shared" si="45"/>
        <v>1669436.9040678344</v>
      </c>
      <c r="AD57" s="34">
        <f t="shared" si="45"/>
        <v>1548037.2472686775</v>
      </c>
      <c r="AE57" s="34">
        <f t="shared" si="45"/>
        <v>1436013.0428108037</v>
      </c>
      <c r="AF57" s="34">
        <f t="shared" si="45"/>
        <v>1332545.4208366233</v>
      </c>
      <c r="AG57" s="34">
        <f t="shared" si="45"/>
        <v>1236903.8236869776</v>
      </c>
      <c r="AH57" s="34">
        <f t="shared" si="45"/>
        <v>1148433.5803815918</v>
      </c>
      <c r="AI57" s="34">
        <f t="shared" si="45"/>
        <v>1066545.6921878937</v>
      </c>
      <c r="AJ57" s="34">
        <f t="shared" si="45"/>
        <v>990708.36724015034</v>
      </c>
      <c r="AK57" s="34">
        <f t="shared" si="45"/>
        <v>920439.94928459567</v>
      </c>
      <c r="AL57" s="34">
        <f t="shared" si="45"/>
        <v>855302.96600817575</v>
      </c>
      <c r="AM57" s="34">
        <f t="shared" si="45"/>
        <v>794899.08313491184</v>
      </c>
      <c r="AN57" s="34">
        <f t="shared" si="45"/>
        <v>738864.79665002075</v>
      </c>
      <c r="AO57" s="34">
        <f t="shared" si="45"/>
        <v>686867.73084695323</v>
      </c>
      <c r="AP57" s="34">
        <f t="shared" si="45"/>
        <v>638603.43709900358</v>
      </c>
      <c r="AQ57" s="33">
        <f t="shared" si="45"/>
        <v>593792.60933178151</v>
      </c>
      <c r="AR57" s="117">
        <f>SUM(F57:AQ57)</f>
        <v>59569069.246554777</v>
      </c>
      <c r="AS57" s="117">
        <f>MAX(F57:AQ57)</f>
        <v>2381003.4017677642</v>
      </c>
    </row>
    <row r="58" spans="3:45">
      <c r="C58" s="1"/>
      <c r="D58" s="164" t="s">
        <v>73</v>
      </c>
      <c r="E58" s="80"/>
      <c r="F58" s="110">
        <f t="shared" ref="F58:AQ58" si="46">E58+F57</f>
        <v>0</v>
      </c>
      <c r="G58" s="110">
        <f t="shared" si="46"/>
        <v>248807.64956195251</v>
      </c>
      <c r="H58" s="110">
        <f t="shared" si="46"/>
        <v>1004499.7130215636</v>
      </c>
      <c r="I58" s="110">
        <f t="shared" si="46"/>
        <v>2264553.775898044</v>
      </c>
      <c r="J58" s="110">
        <f t="shared" si="46"/>
        <v>4023361.2864311393</v>
      </c>
      <c r="K58" s="110">
        <f t="shared" si="46"/>
        <v>6222675.7367983134</v>
      </c>
      <c r="L58" s="110">
        <f t="shared" si="46"/>
        <v>8603679.1385660768</v>
      </c>
      <c r="M58" s="110">
        <f t="shared" si="46"/>
        <v>10965167.530297168</v>
      </c>
      <c r="N58" s="28">
        <f t="shared" si="46"/>
        <v>13308014.237294775</v>
      </c>
      <c r="O58" s="28">
        <f t="shared" si="46"/>
        <v>15633057.949846296</v>
      </c>
      <c r="P58" s="28">
        <f t="shared" si="46"/>
        <v>17941104.06400311</v>
      </c>
      <c r="Q58" s="28">
        <f t="shared" si="46"/>
        <v>20232925.971892234</v>
      </c>
      <c r="R58" s="28">
        <f t="shared" si="46"/>
        <v>22509266.30340375</v>
      </c>
      <c r="S58" s="28">
        <f t="shared" si="46"/>
        <v>24770838.121032696</v>
      </c>
      <c r="T58" s="28">
        <f t="shared" si="46"/>
        <v>27018326.069591016</v>
      </c>
      <c r="U58" s="28">
        <f t="shared" si="46"/>
        <v>29252387.482444376</v>
      </c>
      <c r="V58" s="28">
        <f t="shared" si="46"/>
        <v>31473653.445869796</v>
      </c>
      <c r="W58" s="28">
        <f t="shared" si="46"/>
        <v>33682729.823073342</v>
      </c>
      <c r="X58" s="28">
        <f t="shared" si="46"/>
        <v>35880198.239352256</v>
      </c>
      <c r="Y58" s="28">
        <f t="shared" si="46"/>
        <v>38066617.029833063</v>
      </c>
      <c r="Z58" s="28">
        <f t="shared" si="46"/>
        <v>40166365.471919358</v>
      </c>
      <c r="AA58" s="28">
        <f t="shared" si="46"/>
        <v>42110540.158085093</v>
      </c>
      <c r="AB58" s="28">
        <f t="shared" si="46"/>
        <v>43911674.595718771</v>
      </c>
      <c r="AC58" s="28">
        <f t="shared" si="46"/>
        <v>45581111.499786608</v>
      </c>
      <c r="AD58" s="28">
        <f t="shared" si="46"/>
        <v>47129148.747055285</v>
      </c>
      <c r="AE58" s="28">
        <f t="shared" si="46"/>
        <v>48565161.78986609</v>
      </c>
      <c r="AF58" s="28">
        <f t="shared" si="46"/>
        <v>49897707.21070271</v>
      </c>
      <c r="AG58" s="28">
        <f t="shared" si="46"/>
        <v>51134611.03438969</v>
      </c>
      <c r="AH58" s="28">
        <f t="shared" si="46"/>
        <v>52283044.614771284</v>
      </c>
      <c r="AI58" s="28">
        <f t="shared" si="46"/>
        <v>53349590.306959175</v>
      </c>
      <c r="AJ58" s="28">
        <f t="shared" si="46"/>
        <v>54340298.674199328</v>
      </c>
      <c r="AK58" s="28">
        <f t="shared" si="46"/>
        <v>55260738.623483926</v>
      </c>
      <c r="AL58" s="28">
        <f t="shared" si="46"/>
        <v>56116041.589492105</v>
      </c>
      <c r="AM58" s="28">
        <f t="shared" si="46"/>
        <v>56910940.672627017</v>
      </c>
      <c r="AN58" s="28">
        <f t="shared" si="46"/>
        <v>57649805.469277039</v>
      </c>
      <c r="AO58" s="28">
        <f t="shared" si="46"/>
        <v>58336673.200123996</v>
      </c>
      <c r="AP58" s="28">
        <f t="shared" si="46"/>
        <v>58975276.637222998</v>
      </c>
      <c r="AQ58" s="27">
        <f t="shared" si="46"/>
        <v>59569069.246554777</v>
      </c>
      <c r="AR58" s="6"/>
    </row>
    <row r="59" spans="3:45">
      <c r="C59" s="1"/>
      <c r="D59" s="163" t="s">
        <v>74</v>
      </c>
      <c r="E59" s="87"/>
      <c r="F59" s="116">
        <f t="shared" ref="F59:AQ59" si="47">$B$13</f>
        <v>1.1200000000000001</v>
      </c>
      <c r="G59" s="116">
        <f t="shared" si="47"/>
        <v>1.1200000000000001</v>
      </c>
      <c r="H59" s="116">
        <f t="shared" si="47"/>
        <v>1.1200000000000001</v>
      </c>
      <c r="I59" s="116">
        <f t="shared" si="47"/>
        <v>1.1200000000000001</v>
      </c>
      <c r="J59" s="116">
        <f t="shared" si="47"/>
        <v>1.1200000000000001</v>
      </c>
      <c r="K59" s="116">
        <f t="shared" si="47"/>
        <v>1.1200000000000001</v>
      </c>
      <c r="L59" s="116">
        <f t="shared" si="47"/>
        <v>1.1200000000000001</v>
      </c>
      <c r="M59" s="116">
        <f t="shared" si="47"/>
        <v>1.1200000000000001</v>
      </c>
      <c r="N59" s="32">
        <f t="shared" si="47"/>
        <v>1.1200000000000001</v>
      </c>
      <c r="O59" s="32">
        <f t="shared" si="47"/>
        <v>1.1200000000000001</v>
      </c>
      <c r="P59" s="32">
        <f t="shared" si="47"/>
        <v>1.1200000000000001</v>
      </c>
      <c r="Q59" s="32">
        <f t="shared" si="47"/>
        <v>1.1200000000000001</v>
      </c>
      <c r="R59" s="32">
        <f t="shared" si="47"/>
        <v>1.1200000000000001</v>
      </c>
      <c r="S59" s="32">
        <f t="shared" si="47"/>
        <v>1.1200000000000001</v>
      </c>
      <c r="T59" s="32">
        <f t="shared" si="47"/>
        <v>1.1200000000000001</v>
      </c>
      <c r="U59" s="32">
        <f t="shared" si="47"/>
        <v>1.1200000000000001</v>
      </c>
      <c r="V59" s="32">
        <f t="shared" si="47"/>
        <v>1.1200000000000001</v>
      </c>
      <c r="W59" s="32">
        <f t="shared" si="47"/>
        <v>1.1200000000000001</v>
      </c>
      <c r="X59" s="32">
        <f t="shared" si="47"/>
        <v>1.1200000000000001</v>
      </c>
      <c r="Y59" s="32">
        <f t="shared" si="47"/>
        <v>1.1200000000000001</v>
      </c>
      <c r="Z59" s="32">
        <f t="shared" si="47"/>
        <v>1.1200000000000001</v>
      </c>
      <c r="AA59" s="32">
        <f t="shared" si="47"/>
        <v>1.1200000000000001</v>
      </c>
      <c r="AB59" s="32">
        <f t="shared" si="47"/>
        <v>1.1200000000000001</v>
      </c>
      <c r="AC59" s="32">
        <f t="shared" si="47"/>
        <v>1.1200000000000001</v>
      </c>
      <c r="AD59" s="32">
        <f t="shared" si="47"/>
        <v>1.1200000000000001</v>
      </c>
      <c r="AE59" s="32">
        <f t="shared" si="47"/>
        <v>1.1200000000000001</v>
      </c>
      <c r="AF59" s="32">
        <f t="shared" si="47"/>
        <v>1.1200000000000001</v>
      </c>
      <c r="AG59" s="32">
        <f t="shared" si="47"/>
        <v>1.1200000000000001</v>
      </c>
      <c r="AH59" s="32">
        <f t="shared" si="47"/>
        <v>1.1200000000000001</v>
      </c>
      <c r="AI59" s="32">
        <f t="shared" si="47"/>
        <v>1.1200000000000001</v>
      </c>
      <c r="AJ59" s="32">
        <f t="shared" si="47"/>
        <v>1.1200000000000001</v>
      </c>
      <c r="AK59" s="32">
        <f t="shared" si="47"/>
        <v>1.1200000000000001</v>
      </c>
      <c r="AL59" s="32">
        <f t="shared" si="47"/>
        <v>1.1200000000000001</v>
      </c>
      <c r="AM59" s="32">
        <f t="shared" si="47"/>
        <v>1.1200000000000001</v>
      </c>
      <c r="AN59" s="32">
        <f t="shared" si="47"/>
        <v>1.1200000000000001</v>
      </c>
      <c r="AO59" s="32">
        <f t="shared" si="47"/>
        <v>1.1200000000000001</v>
      </c>
      <c r="AP59" s="32">
        <f t="shared" si="47"/>
        <v>1.1200000000000001</v>
      </c>
      <c r="AQ59" s="31">
        <f t="shared" si="47"/>
        <v>1.1200000000000001</v>
      </c>
      <c r="AR59" s="6"/>
    </row>
    <row r="60" spans="3:45">
      <c r="C60" s="1"/>
      <c r="D60" s="163" t="s">
        <v>75</v>
      </c>
      <c r="E60" s="87"/>
      <c r="F60" s="115">
        <f t="shared" ref="F60:AQ60" si="48">IF(F52&gt;0,F58/((F51-F52)+F52*1.5),0)</f>
        <v>0</v>
      </c>
      <c r="G60" s="115">
        <f t="shared" si="48"/>
        <v>1.0146778711484596</v>
      </c>
      <c r="H60" s="115">
        <f t="shared" si="48"/>
        <v>1.0175898270383164</v>
      </c>
      <c r="I60" s="115">
        <f t="shared" si="48"/>
        <v>1.018968855151724</v>
      </c>
      <c r="J60" s="115">
        <f t="shared" si="48"/>
        <v>1.0201988498401662</v>
      </c>
      <c r="K60" s="115">
        <f t="shared" si="48"/>
        <v>1.0216041121654744</v>
      </c>
      <c r="L60" s="115">
        <f t="shared" si="48"/>
        <v>1.0233224398569318</v>
      </c>
      <c r="M60" s="115">
        <f t="shared" si="48"/>
        <v>1.0249041905908296</v>
      </c>
      <c r="N60" s="30">
        <f t="shared" si="48"/>
        <v>1.0264110243778579</v>
      </c>
      <c r="O60" s="30">
        <f t="shared" si="48"/>
        <v>1.0278671528307108</v>
      </c>
      <c r="P60" s="30">
        <f t="shared" si="48"/>
        <v>1.0292840653982409</v>
      </c>
      <c r="Q60" s="30">
        <f t="shared" si="48"/>
        <v>1.0306679548224331</v>
      </c>
      <c r="R60" s="30">
        <f t="shared" si="48"/>
        <v>1.0320224893323366</v>
      </c>
      <c r="S60" s="30">
        <f t="shared" si="48"/>
        <v>1.0333500116274275</v>
      </c>
      <c r="T60" s="30">
        <f t="shared" si="48"/>
        <v>1.0346521160225384</v>
      </c>
      <c r="U60" s="30">
        <f t="shared" si="48"/>
        <v>1.0359299499017709</v>
      </c>
      <c r="V60" s="30">
        <f t="shared" si="48"/>
        <v>1.0371843816449857</v>
      </c>
      <c r="W60" s="30">
        <f t="shared" si="48"/>
        <v>1.0384160991619282</v>
      </c>
      <c r="X60" s="30">
        <f t="shared" si="48"/>
        <v>1.0396256702278817</v>
      </c>
      <c r="Y60" s="30">
        <f t="shared" si="48"/>
        <v>1.0408135807596466</v>
      </c>
      <c r="Z60" s="30">
        <f t="shared" si="48"/>
        <v>1.0419415187567684</v>
      </c>
      <c r="AA60" s="30">
        <f t="shared" si="48"/>
        <v>1.0429757149142764</v>
      </c>
      <c r="AB60" s="30">
        <f t="shared" si="48"/>
        <v>1.043924492614394</v>
      </c>
      <c r="AC60" s="30">
        <f t="shared" si="48"/>
        <v>1.0447954797418344</v>
      </c>
      <c r="AD60" s="30">
        <f t="shared" si="48"/>
        <v>1.0455956181839987</v>
      </c>
      <c r="AE60" s="30">
        <f t="shared" si="48"/>
        <v>1.0463312012334445</v>
      </c>
      <c r="AF60" s="30">
        <f t="shared" si="48"/>
        <v>1.0470079228862526</v>
      </c>
      <c r="AG60" s="30">
        <f t="shared" si="48"/>
        <v>1.0476309306887877</v>
      </c>
      <c r="AH60" s="30">
        <f t="shared" si="48"/>
        <v>1.0482048778199546</v>
      </c>
      <c r="AI60" s="30">
        <f t="shared" si="48"/>
        <v>1.0487339722710254</v>
      </c>
      <c r="AJ60" s="30">
        <f t="shared" si="48"/>
        <v>1.049222022172376</v>
      </c>
      <c r="AK60" s="30">
        <f t="shared" si="48"/>
        <v>1.0496724769646928</v>
      </c>
      <c r="AL60" s="30">
        <f t="shared" si="48"/>
        <v>1.0500884644602477</v>
      </c>
      <c r="AM60" s="30">
        <f t="shared" si="48"/>
        <v>1.0504728240185475</v>
      </c>
      <c r="AN60" s="30">
        <f t="shared" si="48"/>
        <v>1.0508281361433807</v>
      </c>
      <c r="AO60" s="30">
        <f t="shared" si="48"/>
        <v>1.0511567488369087</v>
      </c>
      <c r="AP60" s="30">
        <f t="shared" si="48"/>
        <v>1.0514608010451205</v>
      </c>
      <c r="AQ60" s="29">
        <f t="shared" si="48"/>
        <v>1.0517422435118564</v>
      </c>
      <c r="AR60" s="6"/>
    </row>
    <row r="61" spans="3:45" ht="15.75">
      <c r="C61" s="3"/>
      <c r="D61" s="168" t="s">
        <v>76</v>
      </c>
      <c r="E61" s="28"/>
      <c r="F61" s="28">
        <f t="shared" ref="F61:AQ61" si="49">$B$21*F4</f>
        <v>0</v>
      </c>
      <c r="G61" s="28">
        <f t="shared" si="49"/>
        <v>18816000</v>
      </c>
      <c r="H61" s="28">
        <f t="shared" si="49"/>
        <v>54837314.604950272</v>
      </c>
      <c r="I61" s="28">
        <f t="shared" si="49"/>
        <v>89933817.468108729</v>
      </c>
      <c r="J61" s="28">
        <f t="shared" si="49"/>
        <v>123168453.18537974</v>
      </c>
      <c r="K61" s="28">
        <f t="shared" si="49"/>
        <v>149904628.43893212</v>
      </c>
      <c r="L61" s="28">
        <f t="shared" si="49"/>
        <v>155541317.08756405</v>
      </c>
      <c r="M61" s="28">
        <f t="shared" si="49"/>
        <v>149049854.32512492</v>
      </c>
      <c r="N61" s="28">
        <f t="shared" si="49"/>
        <v>142822940.90929586</v>
      </c>
      <c r="O61" s="28">
        <f t="shared" si="49"/>
        <v>136850062.07159027</v>
      </c>
      <c r="P61" s="28">
        <f t="shared" si="49"/>
        <v>131121110.06538743</v>
      </c>
      <c r="Q61" s="28">
        <f t="shared" si="49"/>
        <v>125626368.845249</v>
      </c>
      <c r="R61" s="28">
        <f t="shared" si="49"/>
        <v>120356499.30599719</v>
      </c>
      <c r="S61" s="28">
        <f t="shared" si="49"/>
        <v>115302525.06174217</v>
      </c>
      <c r="T61" s="28">
        <f t="shared" si="49"/>
        <v>110455818.74572699</v>
      </c>
      <c r="U61" s="28">
        <f t="shared" si="49"/>
        <v>105808088.81251217</v>
      </c>
      <c r="V61" s="28">
        <f t="shared" si="49"/>
        <v>101351366.82465552</v>
      </c>
      <c r="W61" s="28">
        <f t="shared" si="49"/>
        <v>97077995.206655487</v>
      </c>
      <c r="X61" s="28">
        <f t="shared" si="49"/>
        <v>92980615.449519396</v>
      </c>
      <c r="Y61" s="28">
        <f t="shared" si="49"/>
        <v>89052156.749889582</v>
      </c>
      <c r="Z61" s="28">
        <f t="shared" si="49"/>
        <v>82300821.190827265</v>
      </c>
      <c r="AA61" s="28">
        <f t="shared" si="49"/>
        <v>73415406.552672058</v>
      </c>
      <c r="AB61" s="28">
        <f t="shared" si="49"/>
        <v>65686501.73822096</v>
      </c>
      <c r="AC61" s="28">
        <f t="shared" si="49"/>
        <v>58935534.61147961</v>
      </c>
      <c r="AD61" s="28">
        <f t="shared" si="49"/>
        <v>53015606.393038742</v>
      </c>
      <c r="AE61" s="28">
        <f t="shared" si="49"/>
        <v>47805218.094945788</v>
      </c>
      <c r="AF61" s="28">
        <f t="shared" si="49"/>
        <v>43203357.773573451</v>
      </c>
      <c r="AG61" s="28">
        <f t="shared" si="49"/>
        <v>39125629.640513062</v>
      </c>
      <c r="AH61" s="28">
        <f t="shared" si="49"/>
        <v>35501186.053804614</v>
      </c>
      <c r="AI61" s="28">
        <f t="shared" si="49"/>
        <v>32270282.105486006</v>
      </c>
      <c r="AJ61" s="28">
        <f t="shared" si="49"/>
        <v>29382315.902575549</v>
      </c>
      <c r="AK61" s="28">
        <f t="shared" si="49"/>
        <v>26794249.923279062</v>
      </c>
      <c r="AL61" s="28">
        <f t="shared" si="49"/>
        <v>24469333.015923616</v>
      </c>
      <c r="AM61" s="28">
        <f t="shared" si="49"/>
        <v>22376060.841864727</v>
      </c>
      <c r="AN61" s="28">
        <f t="shared" si="49"/>
        <v>20487326.394214187</v>
      </c>
      <c r="AO61" s="28">
        <f t="shared" si="49"/>
        <v>18779722.776707623</v>
      </c>
      <c r="AP61" s="28">
        <f t="shared" si="49"/>
        <v>17232968.523949798</v>
      </c>
      <c r="AQ61" s="27">
        <f t="shared" si="49"/>
        <v>15829431.990938116</v>
      </c>
      <c r="AR61" s="6"/>
    </row>
    <row r="62" spans="3:45" ht="15.75">
      <c r="C62" s="1"/>
      <c r="D62" s="169" t="s">
        <v>211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5"/>
      <c r="AR62" s="6"/>
    </row>
    <row r="63" spans="3:45" ht="15.75">
      <c r="C63" s="1"/>
      <c r="D63" s="169" t="s">
        <v>77</v>
      </c>
      <c r="E63" s="24"/>
      <c r="F63" s="24">
        <f t="shared" ref="F63:AQ63" si="50">SUM(F64:F65)</f>
        <v>0</v>
      </c>
      <c r="G63" s="24">
        <f t="shared" si="50"/>
        <v>5600</v>
      </c>
      <c r="H63" s="24">
        <f t="shared" si="50"/>
        <v>17225.25</v>
      </c>
      <c r="I63" s="24">
        <f t="shared" si="50"/>
        <v>28850.500000000004</v>
      </c>
      <c r="J63" s="24">
        <f t="shared" si="50"/>
        <v>40475.75</v>
      </c>
      <c r="K63" s="24">
        <f t="shared" si="50"/>
        <v>50981.000000000007</v>
      </c>
      <c r="L63" s="24">
        <f t="shared" si="50"/>
        <v>55801.200000000004</v>
      </c>
      <c r="M63" s="24">
        <f t="shared" si="50"/>
        <v>55801.200000000004</v>
      </c>
      <c r="N63" s="24">
        <f t="shared" si="50"/>
        <v>55801.200000000004</v>
      </c>
      <c r="O63" s="24">
        <f t="shared" si="50"/>
        <v>55801.200000000004</v>
      </c>
      <c r="P63" s="24">
        <f t="shared" si="50"/>
        <v>55801.200000000004</v>
      </c>
      <c r="Q63" s="24">
        <f t="shared" si="50"/>
        <v>55801.200000000004</v>
      </c>
      <c r="R63" s="24">
        <f t="shared" si="50"/>
        <v>55801.200000000004</v>
      </c>
      <c r="S63" s="24">
        <f t="shared" si="50"/>
        <v>55801.200000000004</v>
      </c>
      <c r="T63" s="24">
        <f t="shared" si="50"/>
        <v>55801.200000000004</v>
      </c>
      <c r="U63" s="24">
        <f t="shared" si="50"/>
        <v>55801.200000000004</v>
      </c>
      <c r="V63" s="24">
        <f t="shared" si="50"/>
        <v>55801.200000000004</v>
      </c>
      <c r="W63" s="24">
        <f t="shared" si="50"/>
        <v>55801.200000000004</v>
      </c>
      <c r="X63" s="24">
        <f t="shared" si="50"/>
        <v>55801.200000000004</v>
      </c>
      <c r="Y63" s="24">
        <f t="shared" si="50"/>
        <v>55801.200000000004</v>
      </c>
      <c r="Z63" s="24">
        <f t="shared" si="50"/>
        <v>53848.15800000001</v>
      </c>
      <c r="AA63" s="24">
        <f t="shared" si="50"/>
        <v>50078.786940000005</v>
      </c>
      <c r="AB63" s="24">
        <f t="shared" si="50"/>
        <v>46573.271854200008</v>
      </c>
      <c r="AC63" s="24">
        <f t="shared" si="50"/>
        <v>43313.142824406008</v>
      </c>
      <c r="AD63" s="24">
        <f t="shared" si="50"/>
        <v>40281.222826697587</v>
      </c>
      <c r="AE63" s="24">
        <f t="shared" si="50"/>
        <v>37461.537228828754</v>
      </c>
      <c r="AF63" s="24">
        <f t="shared" si="50"/>
        <v>34839.229622810737</v>
      </c>
      <c r="AG63" s="24">
        <f t="shared" si="50"/>
        <v>32400.483549213994</v>
      </c>
      <c r="AH63" s="24">
        <f t="shared" si="50"/>
        <v>30132.449700769008</v>
      </c>
      <c r="AI63" s="24">
        <f t="shared" si="50"/>
        <v>28023.178221715181</v>
      </c>
      <c r="AJ63" s="24">
        <f t="shared" si="50"/>
        <v>26061.555746195118</v>
      </c>
      <c r="AK63" s="24">
        <f t="shared" si="50"/>
        <v>24237.246843961457</v>
      </c>
      <c r="AL63" s="24">
        <f t="shared" si="50"/>
        <v>22540.639564884154</v>
      </c>
      <c r="AM63" s="24">
        <f t="shared" si="50"/>
        <v>20962.794795342263</v>
      </c>
      <c r="AN63" s="24">
        <f t="shared" si="50"/>
        <v>19495.399159668304</v>
      </c>
      <c r="AO63" s="24">
        <f t="shared" si="50"/>
        <v>18130.721218491522</v>
      </c>
      <c r="AP63" s="24">
        <f t="shared" si="50"/>
        <v>16861.570733197113</v>
      </c>
      <c r="AQ63" s="23">
        <f t="shared" si="50"/>
        <v>15681.26078187332</v>
      </c>
      <c r="AR63" s="6"/>
    </row>
    <row r="64" spans="3:45" ht="15.75">
      <c r="C64" s="1"/>
      <c r="D64" s="169" t="s">
        <v>78</v>
      </c>
      <c r="E64" s="24"/>
      <c r="F64" s="24">
        <f t="shared" ref="F64:AQ64" si="51">F8*F13</f>
        <v>0</v>
      </c>
      <c r="G64" s="24">
        <f t="shared" si="51"/>
        <v>5600</v>
      </c>
      <c r="H64" s="24">
        <f t="shared" si="51"/>
        <v>5600</v>
      </c>
      <c r="I64" s="24">
        <f t="shared" si="51"/>
        <v>5600</v>
      </c>
      <c r="J64" s="24">
        <f t="shared" si="51"/>
        <v>5600</v>
      </c>
      <c r="K64" s="24">
        <f t="shared" si="51"/>
        <v>4480</v>
      </c>
      <c r="L64" s="24">
        <f t="shared" si="51"/>
        <v>0</v>
      </c>
      <c r="M64" s="24">
        <f t="shared" si="51"/>
        <v>0</v>
      </c>
      <c r="N64" s="24">
        <f t="shared" si="51"/>
        <v>0</v>
      </c>
      <c r="O64" s="24">
        <f t="shared" si="51"/>
        <v>0</v>
      </c>
      <c r="P64" s="24">
        <f t="shared" si="51"/>
        <v>0</v>
      </c>
      <c r="Q64" s="24">
        <f t="shared" si="51"/>
        <v>0</v>
      </c>
      <c r="R64" s="24">
        <f t="shared" si="51"/>
        <v>0</v>
      </c>
      <c r="S64" s="24">
        <f t="shared" si="51"/>
        <v>0</v>
      </c>
      <c r="T64" s="24">
        <f t="shared" si="51"/>
        <v>0</v>
      </c>
      <c r="U64" s="24">
        <f t="shared" si="51"/>
        <v>0</v>
      </c>
      <c r="V64" s="24">
        <f t="shared" si="51"/>
        <v>0</v>
      </c>
      <c r="W64" s="24">
        <f t="shared" si="51"/>
        <v>0</v>
      </c>
      <c r="X64" s="24">
        <f t="shared" si="51"/>
        <v>0</v>
      </c>
      <c r="Y64" s="24">
        <f t="shared" si="51"/>
        <v>0</v>
      </c>
      <c r="Z64" s="24">
        <f t="shared" si="51"/>
        <v>0</v>
      </c>
      <c r="AA64" s="24">
        <f t="shared" si="51"/>
        <v>0</v>
      </c>
      <c r="AB64" s="24">
        <f t="shared" si="51"/>
        <v>0</v>
      </c>
      <c r="AC64" s="24">
        <f t="shared" si="51"/>
        <v>0</v>
      </c>
      <c r="AD64" s="24">
        <f t="shared" si="51"/>
        <v>0</v>
      </c>
      <c r="AE64" s="24">
        <f t="shared" si="51"/>
        <v>0</v>
      </c>
      <c r="AF64" s="24">
        <f t="shared" si="51"/>
        <v>0</v>
      </c>
      <c r="AG64" s="24">
        <f t="shared" si="51"/>
        <v>0</v>
      </c>
      <c r="AH64" s="24">
        <f t="shared" si="51"/>
        <v>0</v>
      </c>
      <c r="AI64" s="24">
        <f t="shared" si="51"/>
        <v>0</v>
      </c>
      <c r="AJ64" s="24">
        <f t="shared" si="51"/>
        <v>0</v>
      </c>
      <c r="AK64" s="24">
        <f t="shared" si="51"/>
        <v>0</v>
      </c>
      <c r="AL64" s="24">
        <f t="shared" si="51"/>
        <v>0</v>
      </c>
      <c r="AM64" s="24">
        <f t="shared" si="51"/>
        <v>0</v>
      </c>
      <c r="AN64" s="24">
        <f t="shared" si="51"/>
        <v>0</v>
      </c>
      <c r="AO64" s="24">
        <f t="shared" si="51"/>
        <v>0</v>
      </c>
      <c r="AP64" s="24">
        <f t="shared" si="51"/>
        <v>0</v>
      </c>
      <c r="AQ64" s="23">
        <f t="shared" si="51"/>
        <v>0</v>
      </c>
      <c r="AR64" s="6"/>
    </row>
    <row r="65" spans="1:44" ht="15.75">
      <c r="C65" s="1"/>
      <c r="D65" s="169" t="s">
        <v>79</v>
      </c>
      <c r="E65" s="24"/>
      <c r="F65" s="24">
        <f t="shared" ref="F65:AQ65" si="52">(E28-0.5*F26+0.5*F62)*F18</f>
        <v>0</v>
      </c>
      <c r="G65" s="24">
        <f t="shared" si="52"/>
        <v>0</v>
      </c>
      <c r="H65" s="24">
        <f t="shared" si="52"/>
        <v>11625.250000000002</v>
      </c>
      <c r="I65" s="24">
        <f t="shared" si="52"/>
        <v>23250.500000000004</v>
      </c>
      <c r="J65" s="24">
        <f t="shared" si="52"/>
        <v>34875.75</v>
      </c>
      <c r="K65" s="24">
        <f t="shared" si="52"/>
        <v>46501.000000000007</v>
      </c>
      <c r="L65" s="24">
        <f t="shared" si="52"/>
        <v>55801.200000000004</v>
      </c>
      <c r="M65" s="24">
        <f t="shared" si="52"/>
        <v>55801.200000000004</v>
      </c>
      <c r="N65" s="24">
        <f t="shared" si="52"/>
        <v>55801.200000000004</v>
      </c>
      <c r="O65" s="24">
        <f t="shared" si="52"/>
        <v>55801.200000000004</v>
      </c>
      <c r="P65" s="24">
        <f t="shared" si="52"/>
        <v>55801.200000000004</v>
      </c>
      <c r="Q65" s="24">
        <f t="shared" si="52"/>
        <v>55801.200000000004</v>
      </c>
      <c r="R65" s="24">
        <f t="shared" si="52"/>
        <v>55801.200000000004</v>
      </c>
      <c r="S65" s="24">
        <f t="shared" si="52"/>
        <v>55801.200000000004</v>
      </c>
      <c r="T65" s="24">
        <f t="shared" si="52"/>
        <v>55801.200000000004</v>
      </c>
      <c r="U65" s="24">
        <f t="shared" si="52"/>
        <v>55801.200000000004</v>
      </c>
      <c r="V65" s="24">
        <f t="shared" si="52"/>
        <v>55801.200000000004</v>
      </c>
      <c r="W65" s="24">
        <f t="shared" si="52"/>
        <v>55801.200000000004</v>
      </c>
      <c r="X65" s="24">
        <f t="shared" si="52"/>
        <v>55801.200000000004</v>
      </c>
      <c r="Y65" s="24">
        <f t="shared" si="52"/>
        <v>55801.200000000004</v>
      </c>
      <c r="Z65" s="24">
        <f t="shared" si="52"/>
        <v>53848.15800000001</v>
      </c>
      <c r="AA65" s="24">
        <f t="shared" si="52"/>
        <v>50078.786940000005</v>
      </c>
      <c r="AB65" s="24">
        <f t="shared" si="52"/>
        <v>46573.271854200008</v>
      </c>
      <c r="AC65" s="24">
        <f t="shared" si="52"/>
        <v>43313.142824406008</v>
      </c>
      <c r="AD65" s="24">
        <f t="shared" si="52"/>
        <v>40281.222826697587</v>
      </c>
      <c r="AE65" s="24">
        <f t="shared" si="52"/>
        <v>37461.537228828754</v>
      </c>
      <c r="AF65" s="24">
        <f t="shared" si="52"/>
        <v>34839.229622810737</v>
      </c>
      <c r="AG65" s="24">
        <f t="shared" si="52"/>
        <v>32400.483549213994</v>
      </c>
      <c r="AH65" s="24">
        <f t="shared" si="52"/>
        <v>30132.449700769008</v>
      </c>
      <c r="AI65" s="24">
        <f t="shared" si="52"/>
        <v>28023.178221715181</v>
      </c>
      <c r="AJ65" s="24">
        <f t="shared" si="52"/>
        <v>26061.555746195118</v>
      </c>
      <c r="AK65" s="24">
        <f t="shared" si="52"/>
        <v>24237.246843961457</v>
      </c>
      <c r="AL65" s="24">
        <f t="shared" si="52"/>
        <v>22540.639564884154</v>
      </c>
      <c r="AM65" s="24">
        <f t="shared" si="52"/>
        <v>20962.794795342263</v>
      </c>
      <c r="AN65" s="24">
        <f t="shared" si="52"/>
        <v>19495.399159668304</v>
      </c>
      <c r="AO65" s="24">
        <f t="shared" si="52"/>
        <v>18130.721218491522</v>
      </c>
      <c r="AP65" s="24">
        <f t="shared" si="52"/>
        <v>16861.570733197113</v>
      </c>
      <c r="AQ65" s="23">
        <f t="shared" si="52"/>
        <v>15681.26078187332</v>
      </c>
      <c r="AR65" s="6"/>
    </row>
    <row r="66" spans="1:44" ht="16.5" thickBot="1">
      <c r="C66" s="1"/>
      <c r="D66" s="170" t="s">
        <v>80</v>
      </c>
      <c r="E66" s="22"/>
      <c r="F66" s="72">
        <f>$B$5*1000000-E52</f>
        <v>34000000</v>
      </c>
      <c r="G66" s="72">
        <f t="shared" ref="G66:AQ66" si="53">$B$5*1000000-F52</f>
        <v>34000000</v>
      </c>
      <c r="H66" s="72">
        <f t="shared" si="53"/>
        <v>33843200</v>
      </c>
      <c r="I66" s="72">
        <f t="shared" si="53"/>
        <v>33386222.37829208</v>
      </c>
      <c r="J66" s="72">
        <f t="shared" si="53"/>
        <v>32636773.899391174</v>
      </c>
      <c r="K66" s="72">
        <f t="shared" si="53"/>
        <v>31610370.122846343</v>
      </c>
      <c r="L66" s="72">
        <f t="shared" si="53"/>
        <v>30361164.885855243</v>
      </c>
      <c r="M66" s="72">
        <f t="shared" si="53"/>
        <v>29064987.243458875</v>
      </c>
      <c r="N66" s="72">
        <f t="shared" si="53"/>
        <v>27822905.124082834</v>
      </c>
      <c r="O66" s="72">
        <f t="shared" si="53"/>
        <v>26632713.949838702</v>
      </c>
      <c r="P66" s="72">
        <f t="shared" si="53"/>
        <v>25492296.765908785</v>
      </c>
      <c r="Q66" s="72">
        <f t="shared" si="53"/>
        <v>24399620.848697223</v>
      </c>
      <c r="R66" s="72">
        <f t="shared" si="53"/>
        <v>23352734.441653479</v>
      </c>
      <c r="S66" s="72">
        <f t="shared" si="53"/>
        <v>22349763.614103504</v>
      </c>
      <c r="T66" s="72">
        <f t="shared" si="53"/>
        <v>21388909.238588981</v>
      </c>
      <c r="U66" s="72">
        <f t="shared" si="53"/>
        <v>20468444.082374591</v>
      </c>
      <c r="V66" s="72">
        <f t="shared" si="53"/>
        <v>19586710.00893699</v>
      </c>
      <c r="W66" s="72">
        <f t="shared" si="53"/>
        <v>18742115.285398193</v>
      </c>
      <c r="X66" s="72">
        <f t="shared" si="53"/>
        <v>17933131.992009401</v>
      </c>
      <c r="Y66" s="72">
        <f t="shared" si="53"/>
        <v>17158293.52993007</v>
      </c>
      <c r="Z66" s="72">
        <f t="shared" si="53"/>
        <v>16416192.223680992</v>
      </c>
      <c r="AA66" s="72">
        <f t="shared" si="53"/>
        <v>15730352.047090765</v>
      </c>
      <c r="AB66" s="72">
        <f t="shared" si="53"/>
        <v>15118556.992485166</v>
      </c>
      <c r="AC66" s="72">
        <f t="shared" si="53"/>
        <v>14571169.477999993</v>
      </c>
      <c r="AD66" s="72">
        <f t="shared" si="53"/>
        <v>14080040.022904329</v>
      </c>
      <c r="AE66" s="72">
        <f t="shared" si="53"/>
        <v>13638243.30296234</v>
      </c>
      <c r="AF66" s="72">
        <f t="shared" si="53"/>
        <v>13239866.48550446</v>
      </c>
      <c r="AG66" s="72">
        <f t="shared" si="53"/>
        <v>12879838.504058015</v>
      </c>
      <c r="AH66" s="72">
        <f t="shared" si="53"/>
        <v>12553791.590387072</v>
      </c>
      <c r="AI66" s="72">
        <f t="shared" si="53"/>
        <v>12257948.373272035</v>
      </c>
      <c r="AJ66" s="72">
        <f t="shared" si="53"/>
        <v>11989029.35572632</v>
      </c>
      <c r="AK66" s="72">
        <f t="shared" si="53"/>
        <v>11744176.723204859</v>
      </c>
      <c r="AL66" s="72">
        <f t="shared" si="53"/>
        <v>11520891.307177532</v>
      </c>
      <c r="AM66" s="72">
        <f t="shared" si="53"/>
        <v>11316980.198711503</v>
      </c>
      <c r="AN66" s="72">
        <f t="shared" si="53"/>
        <v>11130513.025029298</v>
      </c>
      <c r="AO66" s="72">
        <f t="shared" si="53"/>
        <v>10959785.305077512</v>
      </c>
      <c r="AP66" s="72">
        <f t="shared" si="53"/>
        <v>10803287.615271617</v>
      </c>
      <c r="AQ66" s="72">
        <f t="shared" si="53"/>
        <v>10659679.544238701</v>
      </c>
      <c r="AR66" s="6"/>
    </row>
    <row r="67" spans="1:44">
      <c r="C67" s="1"/>
      <c r="D67" s="75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</row>
    <row r="68" spans="1:44">
      <c r="C68" s="1"/>
    </row>
    <row r="69" spans="1:44">
      <c r="A69" s="1"/>
      <c r="B69" s="1"/>
      <c r="C69" s="1"/>
    </row>
    <row r="73" spans="1:44" ht="19.5" thickBot="1">
      <c r="A73" s="184" t="s">
        <v>254</v>
      </c>
      <c r="B73" s="17"/>
      <c r="D73" s="184" t="s">
        <v>218</v>
      </c>
      <c r="E73" s="122">
        <f>'1'!E3</f>
        <v>2014</v>
      </c>
      <c r="F73" s="122">
        <f>'1'!F3</f>
        <v>2015</v>
      </c>
      <c r="G73" s="122">
        <f>'1'!G3</f>
        <v>2016</v>
      </c>
      <c r="H73" s="122">
        <f>'1'!H3</f>
        <v>2017</v>
      </c>
      <c r="I73" s="122">
        <f>'1'!I3</f>
        <v>2018</v>
      </c>
      <c r="J73" s="122">
        <f>'1'!J3</f>
        <v>2019</v>
      </c>
      <c r="K73" s="122">
        <f>'1'!K3</f>
        <v>2020</v>
      </c>
      <c r="L73" s="122">
        <f>'1'!L3</f>
        <v>2021</v>
      </c>
      <c r="M73" s="122">
        <f>'1'!M3</f>
        <v>2022</v>
      </c>
      <c r="N73" s="122">
        <f>'1'!N3</f>
        <v>2023</v>
      </c>
      <c r="O73" s="122">
        <f>'1'!O3</f>
        <v>2024</v>
      </c>
      <c r="P73" s="122">
        <f>'1'!P3</f>
        <v>2025</v>
      </c>
      <c r="Q73" s="122">
        <f>'1'!Q3</f>
        <v>2026</v>
      </c>
      <c r="R73" s="122">
        <f>'1'!R3</f>
        <v>2027</v>
      </c>
      <c r="S73" s="122">
        <f>'1'!S3</f>
        <v>2028</v>
      </c>
      <c r="T73" s="122">
        <f>'1'!T3</f>
        <v>2029</v>
      </c>
      <c r="U73" s="122">
        <f>'1'!U3</f>
        <v>2030</v>
      </c>
      <c r="V73" s="122">
        <f>'1'!V3</f>
        <v>2031</v>
      </c>
      <c r="W73" s="122">
        <f>'1'!W3</f>
        <v>2032</v>
      </c>
      <c r="X73" s="122">
        <f>'1'!X3</f>
        <v>2033</v>
      </c>
      <c r="Y73" s="122">
        <f>'1'!Y3</f>
        <v>2034</v>
      </c>
      <c r="Z73" s="122">
        <f>'1'!Z3</f>
        <v>2035</v>
      </c>
      <c r="AA73" s="122">
        <f>'1'!AA3</f>
        <v>2036</v>
      </c>
      <c r="AB73" s="122">
        <f>'1'!AB3</f>
        <v>2037</v>
      </c>
      <c r="AC73" s="122">
        <f>'1'!AC3</f>
        <v>2038</v>
      </c>
      <c r="AD73" s="122">
        <f>'1'!AD3</f>
        <v>2039</v>
      </c>
      <c r="AE73" s="122">
        <f>'1'!AE3</f>
        <v>2040</v>
      </c>
      <c r="AF73" s="122">
        <f>'1'!AF3</f>
        <v>2041</v>
      </c>
      <c r="AG73" s="122">
        <f>'1'!AG3</f>
        <v>2042</v>
      </c>
      <c r="AH73" s="122">
        <f>'1'!AH3</f>
        <v>2043</v>
      </c>
      <c r="AI73" s="122">
        <f>'1'!AI3</f>
        <v>2044</v>
      </c>
      <c r="AJ73" s="122">
        <f>'1'!AJ3</f>
        <v>2045</v>
      </c>
      <c r="AK73" s="122">
        <f>'1'!AK3</f>
        <v>2046</v>
      </c>
      <c r="AL73" s="122">
        <f>'1'!AL3</f>
        <v>2047</v>
      </c>
      <c r="AM73" s="122">
        <f>'1'!AM3</f>
        <v>2048</v>
      </c>
      <c r="AN73" s="122">
        <f>'1'!AN3</f>
        <v>2049</v>
      </c>
      <c r="AO73" s="122">
        <f>'1'!AO3</f>
        <v>2050</v>
      </c>
      <c r="AP73" s="171">
        <v>2051</v>
      </c>
      <c r="AQ73" s="122">
        <f>'1'!AQ3</f>
        <v>2052</v>
      </c>
      <c r="AR73" s="172" t="s">
        <v>217</v>
      </c>
    </row>
    <row r="74" spans="1:44" ht="15.75">
      <c r="A74" s="185" t="s">
        <v>81</v>
      </c>
      <c r="B74" s="173" t="s">
        <v>0</v>
      </c>
      <c r="D74" s="203" t="s">
        <v>84</v>
      </c>
      <c r="E74" s="174">
        <v>0</v>
      </c>
      <c r="F74" s="123">
        <f>'1'!F4</f>
        <v>0</v>
      </c>
      <c r="G74" s="123">
        <f>'1'!G4</f>
        <v>156800</v>
      </c>
      <c r="H74" s="123">
        <f>'1'!H4</f>
        <v>456977.62170791894</v>
      </c>
      <c r="I74" s="123">
        <f>'1'!I4</f>
        <v>749448.47890090605</v>
      </c>
      <c r="J74" s="123">
        <f>'1'!J4</f>
        <v>1026403.7765448312</v>
      </c>
      <c r="K74" s="123">
        <f>'1'!K4</f>
        <v>1249205.2369911009</v>
      </c>
      <c r="L74" s="123">
        <f>'1'!L4</f>
        <v>1296177.6423963672</v>
      </c>
      <c r="M74" s="123">
        <f>'1'!M4</f>
        <v>1242082.119376041</v>
      </c>
      <c r="N74" s="123">
        <f>'1'!N4</f>
        <v>1190191.1742441321</v>
      </c>
      <c r="O74" s="123">
        <f>'1'!O4</f>
        <v>1140417.183929919</v>
      </c>
      <c r="P74" s="123">
        <f>'1'!P4</f>
        <v>1092675.9172115619</v>
      </c>
      <c r="Q74" s="123">
        <f>'1'!Q4</f>
        <v>1046886.4070437417</v>
      </c>
      <c r="R74" s="123">
        <f>'1'!R4</f>
        <v>1002970.8275499766</v>
      </c>
      <c r="S74" s="123">
        <f>'1'!S4</f>
        <v>960854.37551451812</v>
      </c>
      <c r="T74" s="123">
        <f>'1'!T4</f>
        <v>920465.15621439158</v>
      </c>
      <c r="U74" s="123">
        <f>'1'!U4</f>
        <v>881734.07343760144</v>
      </c>
      <c r="V74" s="123">
        <f>'1'!V4</f>
        <v>844594.72353879595</v>
      </c>
      <c r="W74" s="123">
        <f>'1'!W4</f>
        <v>808983.29338879569</v>
      </c>
      <c r="X74" s="123">
        <f>'1'!X4</f>
        <v>774838.46207932825</v>
      </c>
      <c r="Y74" s="123">
        <f>'1'!Y4</f>
        <v>742101.30624907988</v>
      </c>
      <c r="Z74" s="123">
        <f>'1'!Z4</f>
        <v>685840.17659022717</v>
      </c>
      <c r="AA74" s="123">
        <f>'1'!AA4</f>
        <v>611795.05460560042</v>
      </c>
      <c r="AB74" s="123">
        <f>'1'!AB4</f>
        <v>547387.51448517467</v>
      </c>
      <c r="AC74" s="123">
        <f>'1'!AC4</f>
        <v>491129.45509566343</v>
      </c>
      <c r="AD74" s="123">
        <f>'1'!AD4</f>
        <v>441796.71994198952</v>
      </c>
      <c r="AE74" s="123">
        <f>'1'!AE4</f>
        <v>398376.81745788158</v>
      </c>
      <c r="AF74" s="123">
        <f>'1'!AF4</f>
        <v>360027.9814464454</v>
      </c>
      <c r="AG74" s="123">
        <f>'1'!AG4</f>
        <v>326046.91367094219</v>
      </c>
      <c r="AH74" s="123">
        <f>'1'!AH4</f>
        <v>295843.21711503842</v>
      </c>
      <c r="AI74" s="123">
        <f>'1'!AI4</f>
        <v>268919.01754571672</v>
      </c>
      <c r="AJ74" s="123">
        <f>'1'!AJ4</f>
        <v>244852.63252146292</v>
      </c>
      <c r="AK74" s="123">
        <f>'1'!AK4</f>
        <v>223285.41602732553</v>
      </c>
      <c r="AL74" s="123">
        <f>'1'!AL4</f>
        <v>203911.10846603013</v>
      </c>
      <c r="AM74" s="123">
        <f>'1'!AM4</f>
        <v>186467.17368220608</v>
      </c>
      <c r="AN74" s="123">
        <f>'1'!AN4</f>
        <v>170727.71995178488</v>
      </c>
      <c r="AO74" s="123">
        <f>'1'!AO4</f>
        <v>156497.68980589687</v>
      </c>
      <c r="AP74" s="123">
        <f>'1'!AP4</f>
        <v>143608.07103291497</v>
      </c>
      <c r="AQ74" s="123">
        <f>'1'!AQ4</f>
        <v>131911.93325781764</v>
      </c>
      <c r="AR74" s="124">
        <f ca="1">ROUND(SUMIF($F$121:$AQ$121,"&gt;=0",$F74:$AQ74),0)</f>
        <v>23472232</v>
      </c>
    </row>
    <row r="75" spans="1:44" ht="20.25">
      <c r="A75" s="186" t="s">
        <v>82</v>
      </c>
      <c r="B75" s="45"/>
      <c r="D75" s="204" t="s">
        <v>85</v>
      </c>
      <c r="E75" s="88"/>
      <c r="F75" s="28">
        <f t="shared" ref="F75:AQ75" si="54">SUM(F80,F89)</f>
        <v>0</v>
      </c>
      <c r="G75" s="28">
        <f t="shared" si="54"/>
        <v>2857860461.1200004</v>
      </c>
      <c r="H75" s="28">
        <f t="shared" si="54"/>
        <v>8374202844.404829</v>
      </c>
      <c r="I75" s="28">
        <f t="shared" si="54"/>
        <v>13808756349.842262</v>
      </c>
      <c r="J75" s="28">
        <f t="shared" si="54"/>
        <v>19015419715.276924</v>
      </c>
      <c r="K75" s="28">
        <f t="shared" si="54"/>
        <v>23270568844.654476</v>
      </c>
      <c r="L75" s="28">
        <f t="shared" si="54"/>
        <v>24279172809.211258</v>
      </c>
      <c r="M75" s="28">
        <f t="shared" si="54"/>
        <v>23395182803.51329</v>
      </c>
      <c r="N75" s="28">
        <f t="shared" si="54"/>
        <v>22542923424.902439</v>
      </c>
      <c r="O75" s="28">
        <f t="shared" si="54"/>
        <v>21721270894.75774</v>
      </c>
      <c r="P75" s="28">
        <f t="shared" si="54"/>
        <v>20929140718.205971</v>
      </c>
      <c r="Q75" s="28">
        <f t="shared" si="54"/>
        <v>20165486329.152069</v>
      </c>
      <c r="R75" s="28">
        <f t="shared" si="54"/>
        <v>19429297781.36552</v>
      </c>
      <c r="S75" s="28">
        <f t="shared" si="54"/>
        <v>18719600484.083431</v>
      </c>
      <c r="T75" s="28">
        <f t="shared" si="54"/>
        <v>18035453980.641586</v>
      </c>
      <c r="U75" s="28">
        <f t="shared" si="54"/>
        <v>17375950768.693653</v>
      </c>
      <c r="V75" s="28">
        <f t="shared" si="54"/>
        <v>16740215160.625668</v>
      </c>
      <c r="W75" s="28">
        <f t="shared" si="54"/>
        <v>16127402182.818914</v>
      </c>
      <c r="X75" s="28">
        <f t="shared" si="54"/>
        <v>15536696512.458437</v>
      </c>
      <c r="Y75" s="28">
        <f t="shared" si="54"/>
        <v>14967311450.627281</v>
      </c>
      <c r="Z75" s="28">
        <f t="shared" si="54"/>
        <v>13913840852.901611</v>
      </c>
      <c r="AA75" s="28">
        <f t="shared" si="54"/>
        <v>12484868815.126556</v>
      </c>
      <c r="AB75" s="28">
        <f t="shared" si="54"/>
        <v>11236659090.794216</v>
      </c>
      <c r="AC75" s="28">
        <f t="shared" si="54"/>
        <v>10141751396.76132</v>
      </c>
      <c r="AD75" s="28">
        <f t="shared" si="54"/>
        <v>9177501686.3863392</v>
      </c>
      <c r="AE75" s="28">
        <f t="shared" si="54"/>
        <v>8325136734.6061392</v>
      </c>
      <c r="AF75" s="28">
        <f t="shared" si="54"/>
        <v>7569012264.2910786</v>
      </c>
      <c r="AG75" s="28">
        <f t="shared" si="54"/>
        <v>6896027206.7851048</v>
      </c>
      <c r="AH75" s="28">
        <f t="shared" si="54"/>
        <v>6295158513.0447788</v>
      </c>
      <c r="AI75" s="28">
        <f t="shared" si="54"/>
        <v>5757089623.1508923</v>
      </c>
      <c r="AJ75" s="28">
        <f t="shared" si="54"/>
        <v>5273912136.7390537</v>
      </c>
      <c r="AK75" s="28">
        <f t="shared" si="54"/>
        <v>4838885023.7536526</v>
      </c>
      <c r="AL75" s="28">
        <f t="shared" si="54"/>
        <v>4446239314.4085684</v>
      </c>
      <c r="AM75" s="28">
        <f t="shared" si="54"/>
        <v>4091018925.3643084</v>
      </c>
      <c r="AN75" s="28">
        <f t="shared" si="54"/>
        <v>3768950344.2282257</v>
      </c>
      <c r="AO75" s="28">
        <f t="shared" si="54"/>
        <v>3476335472.6493936</v>
      </c>
      <c r="AP75" s="28">
        <f t="shared" si="54"/>
        <v>3209963141.1374435</v>
      </c>
      <c r="AQ75" s="28">
        <f t="shared" si="54"/>
        <v>2967035745.9162498</v>
      </c>
      <c r="AR75" s="27">
        <f ca="1">ROUND(SUMIF($F$121:$AQ$121,"&gt;=0",$F75:$AQ75),0)</f>
        <v>461161299804</v>
      </c>
    </row>
    <row r="76" spans="1:44" ht="15.75">
      <c r="A76" s="187" t="s">
        <v>83</v>
      </c>
      <c r="B76" s="125">
        <f>B77*0.5</f>
        <v>13870</v>
      </c>
      <c r="D76" s="204" t="s">
        <v>87</v>
      </c>
      <c r="E76" s="88"/>
      <c r="F76" s="28">
        <f t="shared" ref="F76:AQ76" si="55">SUM(F82,F91)</f>
        <v>0</v>
      </c>
      <c r="G76" s="28">
        <f t="shared" si="55"/>
        <v>236408583.03999999</v>
      </c>
      <c r="H76" s="28">
        <f t="shared" si="55"/>
        <v>695878611.9212234</v>
      </c>
      <c r="I76" s="28">
        <f t="shared" si="55"/>
        <v>1152661298.6155057</v>
      </c>
      <c r="J76" s="28">
        <f t="shared" si="55"/>
        <v>1594408291.8524156</v>
      </c>
      <c r="K76" s="28">
        <f t="shared" si="55"/>
        <v>1959911553.2648757</v>
      </c>
      <c r="L76" s="28">
        <f t="shared" si="55"/>
        <v>2053943896.3292694</v>
      </c>
      <c r="M76" s="28">
        <f t="shared" si="55"/>
        <v>1987905494.9186697</v>
      </c>
      <c r="N76" s="28">
        <f t="shared" si="55"/>
        <v>1923904558.127677</v>
      </c>
      <c r="O76" s="28">
        <f t="shared" si="55"/>
        <v>1861881019.1736932</v>
      </c>
      <c r="P76" s="28">
        <f t="shared" si="55"/>
        <v>1801776494.4467258</v>
      </c>
      <c r="Q76" s="28">
        <f t="shared" si="55"/>
        <v>1743534238.9851606</v>
      </c>
      <c r="R76" s="28">
        <f t="shared" si="55"/>
        <v>1687099103.0531507</v>
      </c>
      <c r="S76" s="28">
        <f t="shared" si="55"/>
        <v>1632417489.7944465</v>
      </c>
      <c r="T76" s="28">
        <f t="shared" si="55"/>
        <v>1579437313.9380333</v>
      </c>
      <c r="U76" s="28">
        <f t="shared" si="55"/>
        <v>1528107961.5314543</v>
      </c>
      <c r="V76" s="28">
        <f t="shared" si="55"/>
        <v>1478380250.6781673</v>
      </c>
      <c r="W76" s="28">
        <f t="shared" si="55"/>
        <v>1430206393.255826</v>
      </c>
      <c r="X76" s="28">
        <f t="shared" si="55"/>
        <v>1383539957.5928154</v>
      </c>
      <c r="Y76" s="28">
        <f t="shared" si="55"/>
        <v>1338335832.0808697</v>
      </c>
      <c r="Z76" s="28">
        <f t="shared" si="55"/>
        <v>1249240933.0624802</v>
      </c>
      <c r="AA76" s="28">
        <f t="shared" si="55"/>
        <v>1125513268.9146926</v>
      </c>
      <c r="AB76" s="28">
        <f t="shared" si="55"/>
        <v>1017093592.3964796</v>
      </c>
      <c r="AC76" s="28">
        <f t="shared" si="55"/>
        <v>921686839.18125439</v>
      </c>
      <c r="AD76" s="28">
        <f t="shared" si="55"/>
        <v>837396739.94407368</v>
      </c>
      <c r="AE76" s="28">
        <f t="shared" si="55"/>
        <v>762648130.87533176</v>
      </c>
      <c r="AF76" s="28">
        <f t="shared" si="55"/>
        <v>696125882.91084313</v>
      </c>
      <c r="AG76" s="28">
        <f t="shared" si="55"/>
        <v>636726600.20769835</v>
      </c>
      <c r="AH76" s="28">
        <f t="shared" si="55"/>
        <v>583520193.90209579</v>
      </c>
      <c r="AI76" s="28">
        <f t="shared" si="55"/>
        <v>535719140.63262713</v>
      </c>
      <c r="AJ76" s="28">
        <f t="shared" si="55"/>
        <v>492653756.89643204</v>
      </c>
      <c r="AK76" s="28">
        <f t="shared" si="55"/>
        <v>453752209.69685251</v>
      </c>
      <c r="AL76" s="28">
        <f t="shared" si="55"/>
        <v>418524276.55750382</v>
      </c>
      <c r="AM76" s="28">
        <f t="shared" si="55"/>
        <v>386548089.26149982</v>
      </c>
      <c r="AN76" s="28">
        <f t="shared" si="55"/>
        <v>357459264.03242755</v>
      </c>
      <c r="AO76" s="28">
        <f t="shared" si="55"/>
        <v>330941949.71358699</v>
      </c>
      <c r="AP76" s="28">
        <f t="shared" si="55"/>
        <v>306721424.65488255</v>
      </c>
      <c r="AQ76" s="28">
        <f t="shared" si="55"/>
        <v>284557949.73688889</v>
      </c>
      <c r="AR76" s="27">
        <f ca="1">ROUND(SUMIF($F$121:$AQ$121,"&gt;=0",$F76:$AQ76),0)</f>
        <v>40466568585</v>
      </c>
    </row>
    <row r="77" spans="1:44" ht="15.75">
      <c r="A77" s="187" t="s">
        <v>243</v>
      </c>
      <c r="B77" s="175">
        <v>27740</v>
      </c>
      <c r="D77" s="205" t="s">
        <v>89</v>
      </c>
      <c r="E77" s="88"/>
      <c r="F77" s="28">
        <f t="shared" ref="F77:AQ77" si="56">F75-F76</f>
        <v>0</v>
      </c>
      <c r="G77" s="28">
        <f t="shared" si="56"/>
        <v>2621451878.0800004</v>
      </c>
      <c r="H77" s="28">
        <f t="shared" si="56"/>
        <v>7678324232.4836054</v>
      </c>
      <c r="I77" s="28">
        <f t="shared" si="56"/>
        <v>12656095051.226757</v>
      </c>
      <c r="J77" s="28">
        <f t="shared" si="56"/>
        <v>17421011423.424507</v>
      </c>
      <c r="K77" s="28">
        <f t="shared" si="56"/>
        <v>21310657291.389599</v>
      </c>
      <c r="L77" s="28">
        <f t="shared" si="56"/>
        <v>22225228912.881989</v>
      </c>
      <c r="M77" s="28">
        <f t="shared" si="56"/>
        <v>21407277308.59462</v>
      </c>
      <c r="N77" s="28">
        <f t="shared" si="56"/>
        <v>20619018866.774761</v>
      </c>
      <c r="O77" s="28">
        <f t="shared" si="56"/>
        <v>19859389875.584045</v>
      </c>
      <c r="P77" s="28">
        <f t="shared" si="56"/>
        <v>19127364223.759247</v>
      </c>
      <c r="Q77" s="28">
        <f t="shared" si="56"/>
        <v>18421952090.166908</v>
      </c>
      <c r="R77" s="28">
        <f t="shared" si="56"/>
        <v>17742198678.31237</v>
      </c>
      <c r="S77" s="28">
        <f t="shared" si="56"/>
        <v>17087182994.288984</v>
      </c>
      <c r="T77" s="28">
        <f t="shared" si="56"/>
        <v>16456016666.703552</v>
      </c>
      <c r="U77" s="28">
        <f t="shared" si="56"/>
        <v>15847842807.162199</v>
      </c>
      <c r="V77" s="28">
        <f t="shared" si="56"/>
        <v>15261834909.9475</v>
      </c>
      <c r="W77" s="28">
        <f t="shared" si="56"/>
        <v>14697195789.563087</v>
      </c>
      <c r="X77" s="28">
        <f t="shared" si="56"/>
        <v>14153156554.865622</v>
      </c>
      <c r="Y77" s="28">
        <f t="shared" si="56"/>
        <v>13628975618.546412</v>
      </c>
      <c r="Z77" s="28">
        <f t="shared" si="56"/>
        <v>12664599919.83913</v>
      </c>
      <c r="AA77" s="28">
        <f t="shared" si="56"/>
        <v>11359355546.211864</v>
      </c>
      <c r="AB77" s="28">
        <f t="shared" si="56"/>
        <v>10219565498.397736</v>
      </c>
      <c r="AC77" s="28">
        <f t="shared" si="56"/>
        <v>9220064557.5800667</v>
      </c>
      <c r="AD77" s="28">
        <f t="shared" si="56"/>
        <v>8340104946.4422655</v>
      </c>
      <c r="AE77" s="28">
        <f t="shared" si="56"/>
        <v>7562488603.7308073</v>
      </c>
      <c r="AF77" s="28">
        <f t="shared" si="56"/>
        <v>6872886381.3802357</v>
      </c>
      <c r="AG77" s="28">
        <f t="shared" si="56"/>
        <v>6259300606.5774059</v>
      </c>
      <c r="AH77" s="28">
        <f t="shared" si="56"/>
        <v>5711638319.142683</v>
      </c>
      <c r="AI77" s="28">
        <f t="shared" si="56"/>
        <v>5221370482.5182648</v>
      </c>
      <c r="AJ77" s="28">
        <f t="shared" si="56"/>
        <v>4781258379.8426218</v>
      </c>
      <c r="AK77" s="28">
        <f t="shared" si="56"/>
        <v>4385132814.0567999</v>
      </c>
      <c r="AL77" s="28">
        <f t="shared" si="56"/>
        <v>4027715037.8510647</v>
      </c>
      <c r="AM77" s="28">
        <f t="shared" si="56"/>
        <v>3704470836.1028085</v>
      </c>
      <c r="AN77" s="28">
        <f t="shared" si="56"/>
        <v>3411491080.1957979</v>
      </c>
      <c r="AO77" s="28">
        <f t="shared" si="56"/>
        <v>3145393522.9358068</v>
      </c>
      <c r="AP77" s="28">
        <f t="shared" si="56"/>
        <v>2903241716.4825611</v>
      </c>
      <c r="AQ77" s="28">
        <f t="shared" si="56"/>
        <v>2682477796.1793609</v>
      </c>
      <c r="AR77" s="27">
        <f ca="1">ROUND(SUMIF($F$121:$AQ$121,"&gt;=0",$F77:$AQ77),0)</f>
        <v>420694731219</v>
      </c>
    </row>
    <row r="78" spans="1:44" ht="18.75">
      <c r="A78" s="187" t="s">
        <v>86</v>
      </c>
      <c r="B78" s="176">
        <v>595</v>
      </c>
      <c r="D78" s="206" t="s">
        <v>91</v>
      </c>
      <c r="E78" s="88"/>
      <c r="F78" s="28">
        <f t="shared" ref="F78:AQ78" si="57">F74*$B$122</f>
        <v>0</v>
      </c>
      <c r="G78" s="28">
        <f t="shared" si="57"/>
        <v>47040.000000000007</v>
      </c>
      <c r="H78" s="28">
        <f t="shared" si="57"/>
        <v>137093.28651237569</v>
      </c>
      <c r="I78" s="28">
        <f t="shared" si="57"/>
        <v>224834.54367027184</v>
      </c>
      <c r="J78" s="28">
        <f t="shared" si="57"/>
        <v>307921.1329634494</v>
      </c>
      <c r="K78" s="28">
        <f t="shared" si="57"/>
        <v>374761.57109733036</v>
      </c>
      <c r="L78" s="28">
        <f t="shared" si="57"/>
        <v>388853.2927189102</v>
      </c>
      <c r="M78" s="28">
        <f t="shared" si="57"/>
        <v>372624.63581281237</v>
      </c>
      <c r="N78" s="28">
        <f t="shared" si="57"/>
        <v>357057.3522732397</v>
      </c>
      <c r="O78" s="28">
        <f t="shared" si="57"/>
        <v>342125.15517897578</v>
      </c>
      <c r="P78" s="28">
        <f t="shared" si="57"/>
        <v>327802.77516346861</v>
      </c>
      <c r="Q78" s="28">
        <f t="shared" si="57"/>
        <v>314065.92211312253</v>
      </c>
      <c r="R78" s="28">
        <f t="shared" si="57"/>
        <v>300891.24826499302</v>
      </c>
      <c r="S78" s="28">
        <f t="shared" si="57"/>
        <v>288256.31265435548</v>
      </c>
      <c r="T78" s="28">
        <f t="shared" si="57"/>
        <v>276139.5468643175</v>
      </c>
      <c r="U78" s="28">
        <f t="shared" si="57"/>
        <v>264520.22203128046</v>
      </c>
      <c r="V78" s="28">
        <f t="shared" si="57"/>
        <v>253378.41706163881</v>
      </c>
      <c r="W78" s="28">
        <f t="shared" si="57"/>
        <v>242694.98801663873</v>
      </c>
      <c r="X78" s="28">
        <f t="shared" si="57"/>
        <v>232451.53862379852</v>
      </c>
      <c r="Y78" s="28">
        <f t="shared" si="57"/>
        <v>222630.39187472401</v>
      </c>
      <c r="Z78" s="28">
        <f t="shared" si="57"/>
        <v>205752.05297706818</v>
      </c>
      <c r="AA78" s="28">
        <f t="shared" si="57"/>
        <v>183538.51638168015</v>
      </c>
      <c r="AB78" s="28">
        <f t="shared" si="57"/>
        <v>164216.25434555241</v>
      </c>
      <c r="AC78" s="28">
        <f t="shared" si="57"/>
        <v>147338.83652869906</v>
      </c>
      <c r="AD78" s="28">
        <f t="shared" si="57"/>
        <v>132539.01598259687</v>
      </c>
      <c r="AE78" s="28">
        <f t="shared" si="57"/>
        <v>119513.04523736449</v>
      </c>
      <c r="AF78" s="28">
        <f t="shared" si="57"/>
        <v>108008.39443393363</v>
      </c>
      <c r="AG78" s="28">
        <f t="shared" si="57"/>
        <v>97814.074101282677</v>
      </c>
      <c r="AH78" s="28">
        <f t="shared" si="57"/>
        <v>88752.965134511542</v>
      </c>
      <c r="AI78" s="28">
        <f t="shared" si="57"/>
        <v>80675.705263715034</v>
      </c>
      <c r="AJ78" s="28">
        <f t="shared" si="57"/>
        <v>73455.789756438884</v>
      </c>
      <c r="AK78" s="28">
        <f t="shared" si="57"/>
        <v>66985.624808197666</v>
      </c>
      <c r="AL78" s="28">
        <f t="shared" si="57"/>
        <v>61173.332539809046</v>
      </c>
      <c r="AM78" s="28">
        <f t="shared" si="57"/>
        <v>55940.152104661829</v>
      </c>
      <c r="AN78" s="28">
        <f t="shared" si="57"/>
        <v>51218.315985535468</v>
      </c>
      <c r="AO78" s="28">
        <f t="shared" si="57"/>
        <v>46949.306941769064</v>
      </c>
      <c r="AP78" s="28">
        <f t="shared" si="57"/>
        <v>43082.421309874495</v>
      </c>
      <c r="AQ78" s="28">
        <f t="shared" si="57"/>
        <v>39573.579977345296</v>
      </c>
      <c r="AR78" s="27">
        <f ca="1">ROUND(SUMIF($F$121:$AQ$121,"&gt;=0",$F78:$AQ78),0)</f>
        <v>7041670</v>
      </c>
    </row>
    <row r="79" spans="1:44" ht="18.75">
      <c r="A79" s="187" t="s">
        <v>88</v>
      </c>
      <c r="B79" s="177">
        <v>0</v>
      </c>
      <c r="D79" s="205" t="s">
        <v>93</v>
      </c>
      <c r="E79" s="88"/>
      <c r="F79" s="28">
        <f>$B$77</f>
        <v>27740</v>
      </c>
      <c r="G79" s="28">
        <f t="shared" ref="G79:AQ79" si="58">$B$77</f>
        <v>27740</v>
      </c>
      <c r="H79" s="28">
        <f t="shared" si="58"/>
        <v>27740</v>
      </c>
      <c r="I79" s="28">
        <f t="shared" si="58"/>
        <v>27740</v>
      </c>
      <c r="J79" s="28">
        <f t="shared" si="58"/>
        <v>27740</v>
      </c>
      <c r="K79" s="28">
        <f t="shared" si="58"/>
        <v>27740</v>
      </c>
      <c r="L79" s="28">
        <f t="shared" si="58"/>
        <v>27740</v>
      </c>
      <c r="M79" s="28">
        <f t="shared" si="58"/>
        <v>27740</v>
      </c>
      <c r="N79" s="28">
        <f t="shared" si="58"/>
        <v>27740</v>
      </c>
      <c r="O79" s="28">
        <f t="shared" si="58"/>
        <v>27740</v>
      </c>
      <c r="P79" s="28">
        <f t="shared" si="58"/>
        <v>27740</v>
      </c>
      <c r="Q79" s="28">
        <f t="shared" si="58"/>
        <v>27740</v>
      </c>
      <c r="R79" s="28">
        <f t="shared" si="58"/>
        <v>27740</v>
      </c>
      <c r="S79" s="28">
        <f t="shared" si="58"/>
        <v>27740</v>
      </c>
      <c r="T79" s="28">
        <f t="shared" si="58"/>
        <v>27740</v>
      </c>
      <c r="U79" s="28">
        <f t="shared" si="58"/>
        <v>27740</v>
      </c>
      <c r="V79" s="28">
        <f t="shared" si="58"/>
        <v>27740</v>
      </c>
      <c r="W79" s="28">
        <f t="shared" si="58"/>
        <v>27740</v>
      </c>
      <c r="X79" s="28">
        <f t="shared" si="58"/>
        <v>27740</v>
      </c>
      <c r="Y79" s="28">
        <f t="shared" si="58"/>
        <v>27740</v>
      </c>
      <c r="Z79" s="28">
        <f t="shared" si="58"/>
        <v>27740</v>
      </c>
      <c r="AA79" s="28">
        <f t="shared" si="58"/>
        <v>27740</v>
      </c>
      <c r="AB79" s="28">
        <f t="shared" si="58"/>
        <v>27740</v>
      </c>
      <c r="AC79" s="28">
        <f t="shared" si="58"/>
        <v>27740</v>
      </c>
      <c r="AD79" s="28">
        <f t="shared" si="58"/>
        <v>27740</v>
      </c>
      <c r="AE79" s="28">
        <f t="shared" si="58"/>
        <v>27740</v>
      </c>
      <c r="AF79" s="28">
        <f t="shared" si="58"/>
        <v>27740</v>
      </c>
      <c r="AG79" s="28">
        <f t="shared" si="58"/>
        <v>27740</v>
      </c>
      <c r="AH79" s="28">
        <f t="shared" si="58"/>
        <v>27740</v>
      </c>
      <c r="AI79" s="28">
        <f t="shared" si="58"/>
        <v>27740</v>
      </c>
      <c r="AJ79" s="28">
        <f t="shared" si="58"/>
        <v>27740</v>
      </c>
      <c r="AK79" s="28">
        <f t="shared" si="58"/>
        <v>27740</v>
      </c>
      <c r="AL79" s="28">
        <f t="shared" si="58"/>
        <v>27740</v>
      </c>
      <c r="AM79" s="28">
        <f t="shared" si="58"/>
        <v>27740</v>
      </c>
      <c r="AN79" s="28">
        <f t="shared" si="58"/>
        <v>27740</v>
      </c>
      <c r="AO79" s="28">
        <f t="shared" si="58"/>
        <v>27740</v>
      </c>
      <c r="AP79" s="28">
        <f t="shared" si="58"/>
        <v>27740</v>
      </c>
      <c r="AQ79" s="28">
        <f t="shared" si="58"/>
        <v>27740</v>
      </c>
      <c r="AR79" s="103"/>
    </row>
    <row r="80" spans="1:44" ht="15.75">
      <c r="A80" s="187" t="s">
        <v>90</v>
      </c>
      <c r="B80" s="177">
        <v>0</v>
      </c>
      <c r="D80" s="205" t="s">
        <v>95</v>
      </c>
      <c r="E80" s="88"/>
      <c r="F80" s="28">
        <f t="shared" ref="F80:AQ80" si="59">F78*F79</f>
        <v>0</v>
      </c>
      <c r="G80" s="28">
        <f t="shared" si="59"/>
        <v>1304889600.0000002</v>
      </c>
      <c r="H80" s="28">
        <f t="shared" si="59"/>
        <v>3802967767.8533015</v>
      </c>
      <c r="I80" s="28">
        <f t="shared" si="59"/>
        <v>6236910241.4133406</v>
      </c>
      <c r="J80" s="28">
        <f t="shared" si="59"/>
        <v>8541732228.406086</v>
      </c>
      <c r="K80" s="28">
        <f t="shared" si="59"/>
        <v>10395885982.239944</v>
      </c>
      <c r="L80" s="28">
        <f t="shared" si="59"/>
        <v>10786790340.02257</v>
      </c>
      <c r="M80" s="28">
        <f t="shared" si="59"/>
        <v>10336607397.447414</v>
      </c>
      <c r="N80" s="28">
        <f t="shared" si="59"/>
        <v>9904770952.0596695</v>
      </c>
      <c r="O80" s="28">
        <f t="shared" si="59"/>
        <v>9490551804.6647873</v>
      </c>
      <c r="P80" s="28">
        <f t="shared" si="59"/>
        <v>9093248983.0346203</v>
      </c>
      <c r="Q80" s="28">
        <f t="shared" si="59"/>
        <v>8712188679.4180183</v>
      </c>
      <c r="R80" s="28">
        <f t="shared" si="59"/>
        <v>8346723226.8709059</v>
      </c>
      <c r="S80" s="28">
        <f t="shared" si="59"/>
        <v>7996230113.0318213</v>
      </c>
      <c r="T80" s="28">
        <f t="shared" si="59"/>
        <v>7660111030.0161676</v>
      </c>
      <c r="U80" s="28">
        <f t="shared" si="59"/>
        <v>7337790959.1477203</v>
      </c>
      <c r="V80" s="28">
        <f t="shared" si="59"/>
        <v>7028717289.2898607</v>
      </c>
      <c r="W80" s="28">
        <f t="shared" si="59"/>
        <v>6732358967.5815582</v>
      </c>
      <c r="X80" s="28">
        <f t="shared" si="59"/>
        <v>6448205681.4241714</v>
      </c>
      <c r="Y80" s="28">
        <f t="shared" si="59"/>
        <v>6175767070.6048441</v>
      </c>
      <c r="Z80" s="28">
        <f t="shared" si="59"/>
        <v>5707561949.5838709</v>
      </c>
      <c r="AA80" s="28">
        <f t="shared" si="59"/>
        <v>5091358444.4278078</v>
      </c>
      <c r="AB80" s="28">
        <f t="shared" si="59"/>
        <v>4555358895.5456238</v>
      </c>
      <c r="AC80" s="28">
        <f t="shared" si="59"/>
        <v>4087179325.3061118</v>
      </c>
      <c r="AD80" s="28">
        <f t="shared" si="59"/>
        <v>3676632303.3572373</v>
      </c>
      <c r="AE80" s="28">
        <f t="shared" si="59"/>
        <v>3315291874.884491</v>
      </c>
      <c r="AF80" s="28">
        <f t="shared" si="59"/>
        <v>2996152861.5973191</v>
      </c>
      <c r="AG80" s="28">
        <f t="shared" si="59"/>
        <v>2713362415.5695815</v>
      </c>
      <c r="AH80" s="28">
        <f t="shared" si="59"/>
        <v>2462007252.8313503</v>
      </c>
      <c r="AI80" s="28">
        <f t="shared" si="59"/>
        <v>2237944064.0154552</v>
      </c>
      <c r="AJ80" s="28">
        <f t="shared" si="59"/>
        <v>2037663607.8436146</v>
      </c>
      <c r="AK80" s="28">
        <f t="shared" si="59"/>
        <v>1858181232.1794033</v>
      </c>
      <c r="AL80" s="28">
        <f t="shared" si="59"/>
        <v>1696948244.6543028</v>
      </c>
      <c r="AM80" s="28">
        <f t="shared" si="59"/>
        <v>1551779819.3833191</v>
      </c>
      <c r="AN80" s="28">
        <f t="shared" si="59"/>
        <v>1420796085.4387538</v>
      </c>
      <c r="AO80" s="28">
        <f t="shared" si="59"/>
        <v>1302373774.5646739</v>
      </c>
      <c r="AP80" s="28">
        <f t="shared" si="59"/>
        <v>1195106367.1359184</v>
      </c>
      <c r="AQ80" s="28">
        <f t="shared" si="59"/>
        <v>1097771108.5715585</v>
      </c>
      <c r="AR80" s="27">
        <f ca="1">ROUND(SUMIF($F$121:$AQ$121,"&gt;=0",$F80:$AQ80),0)</f>
        <v>195335917941</v>
      </c>
    </row>
    <row r="81" spans="1:44" ht="15.75">
      <c r="A81" s="187" t="s">
        <v>92</v>
      </c>
      <c r="B81" s="177">
        <v>0</v>
      </c>
      <c r="D81" s="205" t="s">
        <v>97</v>
      </c>
      <c r="E81" s="88"/>
      <c r="F81" s="126">
        <f t="shared" ref="F81:AQ81" si="60">$B$91*F150</f>
        <v>1492.78</v>
      </c>
      <c r="G81" s="126">
        <f t="shared" si="60"/>
        <v>1507.7077999999999</v>
      </c>
      <c r="H81" s="126">
        <f t="shared" si="60"/>
        <v>1522.7848779999999</v>
      </c>
      <c r="I81" s="126">
        <f t="shared" si="60"/>
        <v>1538.0127267800001</v>
      </c>
      <c r="J81" s="126">
        <f t="shared" si="60"/>
        <v>1553.3928540477998</v>
      </c>
      <c r="K81" s="126">
        <f t="shared" si="60"/>
        <v>1568.9267825882782</v>
      </c>
      <c r="L81" s="126">
        <f t="shared" si="60"/>
        <v>1584.6160504141606</v>
      </c>
      <c r="M81" s="126">
        <f t="shared" si="60"/>
        <v>1600.4622109183026</v>
      </c>
      <c r="N81" s="126">
        <f t="shared" si="60"/>
        <v>1616.4668330274858</v>
      </c>
      <c r="O81" s="126">
        <f t="shared" si="60"/>
        <v>1632.6315013577607</v>
      </c>
      <c r="P81" s="126">
        <f t="shared" si="60"/>
        <v>1648.9578163713379</v>
      </c>
      <c r="Q81" s="126">
        <f t="shared" si="60"/>
        <v>1665.4473945350512</v>
      </c>
      <c r="R81" s="126">
        <f t="shared" si="60"/>
        <v>1682.1018684804019</v>
      </c>
      <c r="S81" s="126">
        <f t="shared" si="60"/>
        <v>1698.9228871652062</v>
      </c>
      <c r="T81" s="126">
        <f t="shared" si="60"/>
        <v>1715.9121160368577</v>
      </c>
      <c r="U81" s="126">
        <f t="shared" si="60"/>
        <v>1733.0712371972268</v>
      </c>
      <c r="V81" s="126">
        <f t="shared" si="60"/>
        <v>1750.4019495691991</v>
      </c>
      <c r="W81" s="126">
        <f t="shared" si="60"/>
        <v>1767.9059690648912</v>
      </c>
      <c r="X81" s="126">
        <f t="shared" si="60"/>
        <v>1785.5850287555397</v>
      </c>
      <c r="Y81" s="126">
        <f t="shared" si="60"/>
        <v>1803.4408790430953</v>
      </c>
      <c r="Z81" s="126">
        <f t="shared" si="60"/>
        <v>1821.475287833526</v>
      </c>
      <c r="AA81" s="126">
        <f t="shared" si="60"/>
        <v>1839.6900407118617</v>
      </c>
      <c r="AB81" s="126">
        <f t="shared" si="60"/>
        <v>1858.0869411189801</v>
      </c>
      <c r="AC81" s="126">
        <f t="shared" si="60"/>
        <v>1876.6678105301703</v>
      </c>
      <c r="AD81" s="126">
        <f t="shared" si="60"/>
        <v>1895.4344886354722</v>
      </c>
      <c r="AE81" s="126">
        <f t="shared" si="60"/>
        <v>1914.3888335218269</v>
      </c>
      <c r="AF81" s="126">
        <f t="shared" si="60"/>
        <v>1933.5327218570446</v>
      </c>
      <c r="AG81" s="126">
        <f t="shared" si="60"/>
        <v>1952.8680490756151</v>
      </c>
      <c r="AH81" s="126">
        <f t="shared" si="60"/>
        <v>1972.3967295663713</v>
      </c>
      <c r="AI81" s="126">
        <f t="shared" si="60"/>
        <v>1992.1206968620354</v>
      </c>
      <c r="AJ81" s="126">
        <f t="shared" si="60"/>
        <v>2012.0419038306552</v>
      </c>
      <c r="AK81" s="126">
        <f t="shared" si="60"/>
        <v>2032.1623228689623</v>
      </c>
      <c r="AL81" s="126">
        <f t="shared" si="60"/>
        <v>2052.4839460976518</v>
      </c>
      <c r="AM81" s="126">
        <f t="shared" si="60"/>
        <v>2073.0087855586285</v>
      </c>
      <c r="AN81" s="126">
        <f t="shared" si="60"/>
        <v>2093.7388734142141</v>
      </c>
      <c r="AO81" s="126">
        <f t="shared" si="60"/>
        <v>2114.6762621483567</v>
      </c>
      <c r="AP81" s="126">
        <f t="shared" si="60"/>
        <v>2135.8230247698402</v>
      </c>
      <c r="AQ81" s="126">
        <f t="shared" si="60"/>
        <v>2157.1812550175391</v>
      </c>
      <c r="AR81" s="103"/>
    </row>
    <row r="82" spans="1:44" ht="20.25">
      <c r="A82" s="188" t="s">
        <v>94</v>
      </c>
      <c r="B82" s="18"/>
      <c r="D82" s="205" t="s">
        <v>99</v>
      </c>
      <c r="E82" s="88"/>
      <c r="F82" s="28">
        <f t="shared" ref="F82:AQ82" si="61">F78*F81</f>
        <v>0</v>
      </c>
      <c r="G82" s="28">
        <f t="shared" si="61"/>
        <v>70922574.912</v>
      </c>
      <c r="H82" s="28">
        <f t="shared" si="61"/>
        <v>208763583.57636705</v>
      </c>
      <c r="I82" s="28">
        <f t="shared" si="61"/>
        <v>345798389.58465183</v>
      </c>
      <c r="J82" s="28">
        <f t="shared" si="61"/>
        <v>478322487.55572474</v>
      </c>
      <c r="K82" s="28">
        <f t="shared" si="61"/>
        <v>587973465.97946286</v>
      </c>
      <c r="L82" s="28">
        <f t="shared" si="61"/>
        <v>616183168.89878094</v>
      </c>
      <c r="M82" s="28">
        <f t="shared" si="61"/>
        <v>596371648.47560096</v>
      </c>
      <c r="N82" s="28">
        <f t="shared" si="61"/>
        <v>577171367.43830311</v>
      </c>
      <c r="O82" s="28">
        <f t="shared" si="61"/>
        <v>558564305.7521081</v>
      </c>
      <c r="P82" s="28">
        <f t="shared" si="61"/>
        <v>540532948.33401787</v>
      </c>
      <c r="Q82" s="28">
        <f t="shared" si="61"/>
        <v>523060271.69554824</v>
      </c>
      <c r="R82" s="28">
        <f t="shared" si="61"/>
        <v>506129730.91594523</v>
      </c>
      <c r="S82" s="28">
        <f t="shared" si="61"/>
        <v>489725246.93833399</v>
      </c>
      <c r="T82" s="28">
        <f t="shared" si="61"/>
        <v>473831194.18141007</v>
      </c>
      <c r="U82" s="28">
        <f t="shared" si="61"/>
        <v>458432388.45943636</v>
      </c>
      <c r="V82" s="28">
        <f t="shared" si="61"/>
        <v>443514075.2034502</v>
      </c>
      <c r="W82" s="28">
        <f t="shared" si="61"/>
        <v>429061917.97674787</v>
      </c>
      <c r="X82" s="28">
        <f t="shared" si="61"/>
        <v>415061987.27784473</v>
      </c>
      <c r="Y82" s="28">
        <f t="shared" si="61"/>
        <v>401500749.62426102</v>
      </c>
      <c r="Z82" s="28">
        <f t="shared" si="61"/>
        <v>374772279.91874415</v>
      </c>
      <c r="AA82" s="28">
        <f t="shared" si="61"/>
        <v>337653980.67440784</v>
      </c>
      <c r="AB82" s="28">
        <f t="shared" si="61"/>
        <v>305128077.71894389</v>
      </c>
      <c r="AC82" s="28">
        <f t="shared" si="61"/>
        <v>276506051.75437635</v>
      </c>
      <c r="AD82" s="28">
        <f t="shared" si="61"/>
        <v>251219021.98322219</v>
      </c>
      <c r="AE82" s="28">
        <f t="shared" si="61"/>
        <v>228794439.26259956</v>
      </c>
      <c r="AF82" s="28">
        <f t="shared" si="61"/>
        <v>208837764.87325296</v>
      </c>
      <c r="AG82" s="28">
        <f t="shared" si="61"/>
        <v>191017980.06230956</v>
      </c>
      <c r="AH82" s="28">
        <f t="shared" si="61"/>
        <v>175056058.17062873</v>
      </c>
      <c r="AI82" s="28">
        <f t="shared" si="61"/>
        <v>160715742.18978816</v>
      </c>
      <c r="AJ82" s="28">
        <f t="shared" si="61"/>
        <v>147796127.06892964</v>
      </c>
      <c r="AK82" s="28">
        <f t="shared" si="61"/>
        <v>136125662.90905577</v>
      </c>
      <c r="AL82" s="28">
        <f t="shared" si="61"/>
        <v>125557282.96725117</v>
      </c>
      <c r="AM82" s="28">
        <f t="shared" si="61"/>
        <v>115964426.77844997</v>
      </c>
      <c r="AN82" s="28">
        <f t="shared" si="61"/>
        <v>107237779.20972827</v>
      </c>
      <c r="AO82" s="28">
        <f t="shared" si="61"/>
        <v>99282584.914076105</v>
      </c>
      <c r="AP82" s="28">
        <f t="shared" si="61"/>
        <v>92016427.396464765</v>
      </c>
      <c r="AQ82" s="28">
        <f t="shared" si="61"/>
        <v>85367384.921066687</v>
      </c>
      <c r="AR82" s="27">
        <f ca="1">ROUND(SUMIF($F$121:$AQ$121,"&gt;=0",$F82:$AQ82),0)</f>
        <v>12139970576</v>
      </c>
    </row>
    <row r="83" spans="1:44" ht="15.75">
      <c r="A83" s="187" t="s">
        <v>96</v>
      </c>
      <c r="B83" s="178">
        <v>0.18</v>
      </c>
      <c r="D83" s="205" t="s">
        <v>101</v>
      </c>
      <c r="E83" s="88"/>
      <c r="F83" s="28">
        <f t="shared" ref="F83:AQ83" si="62">F80-F82</f>
        <v>0</v>
      </c>
      <c r="G83" s="28">
        <f t="shared" si="62"/>
        <v>1233967025.0880003</v>
      </c>
      <c r="H83" s="28">
        <f t="shared" si="62"/>
        <v>3594204184.2769346</v>
      </c>
      <c r="I83" s="28">
        <f t="shared" si="62"/>
        <v>5891111851.8286886</v>
      </c>
      <c r="J83" s="28">
        <f t="shared" si="62"/>
        <v>8063409740.8503609</v>
      </c>
      <c r="K83" s="28">
        <f t="shared" si="62"/>
        <v>9807912516.2604809</v>
      </c>
      <c r="L83" s="28">
        <f t="shared" si="62"/>
        <v>10170607171.123789</v>
      </c>
      <c r="M83" s="28">
        <f t="shared" si="62"/>
        <v>9740235748.9718132</v>
      </c>
      <c r="N83" s="28">
        <f t="shared" si="62"/>
        <v>9327599584.6213665</v>
      </c>
      <c r="O83" s="28">
        <f t="shared" si="62"/>
        <v>8931987498.9126797</v>
      </c>
      <c r="P83" s="28">
        <f t="shared" si="62"/>
        <v>8552716034.7006025</v>
      </c>
      <c r="Q83" s="28">
        <f t="shared" si="62"/>
        <v>8189128407.7224703</v>
      </c>
      <c r="R83" s="28">
        <f t="shared" si="62"/>
        <v>7840593495.9549608</v>
      </c>
      <c r="S83" s="28">
        <f t="shared" si="62"/>
        <v>7506504866.0934868</v>
      </c>
      <c r="T83" s="28">
        <f t="shared" si="62"/>
        <v>7186279835.8347578</v>
      </c>
      <c r="U83" s="28">
        <f t="shared" si="62"/>
        <v>6879358570.6882839</v>
      </c>
      <c r="V83" s="28">
        <f t="shared" si="62"/>
        <v>6585203214.0864105</v>
      </c>
      <c r="W83" s="28">
        <f t="shared" si="62"/>
        <v>6303297049.6048107</v>
      </c>
      <c r="X83" s="28">
        <f t="shared" si="62"/>
        <v>6033143694.146327</v>
      </c>
      <c r="Y83" s="28">
        <f t="shared" si="62"/>
        <v>5774266320.9805832</v>
      </c>
      <c r="Z83" s="28">
        <f t="shared" si="62"/>
        <v>5332789669.6651268</v>
      </c>
      <c r="AA83" s="28">
        <f t="shared" si="62"/>
        <v>4753704463.7533998</v>
      </c>
      <c r="AB83" s="28">
        <f t="shared" si="62"/>
        <v>4250230817.8266797</v>
      </c>
      <c r="AC83" s="28">
        <f t="shared" si="62"/>
        <v>3810673273.5517354</v>
      </c>
      <c r="AD83" s="28">
        <f t="shared" si="62"/>
        <v>3425413281.3740153</v>
      </c>
      <c r="AE83" s="28">
        <f t="shared" si="62"/>
        <v>3086497435.6218915</v>
      </c>
      <c r="AF83" s="28">
        <f t="shared" si="62"/>
        <v>2787315096.7240663</v>
      </c>
      <c r="AG83" s="28">
        <f t="shared" si="62"/>
        <v>2522344435.5072718</v>
      </c>
      <c r="AH83" s="28">
        <f t="shared" si="62"/>
        <v>2286951194.6607218</v>
      </c>
      <c r="AI83" s="28">
        <f t="shared" si="62"/>
        <v>2077228321.8256671</v>
      </c>
      <c r="AJ83" s="28">
        <f t="shared" si="62"/>
        <v>1889867480.7746849</v>
      </c>
      <c r="AK83" s="28">
        <f t="shared" si="62"/>
        <v>1722055569.2703476</v>
      </c>
      <c r="AL83" s="28">
        <f t="shared" si="62"/>
        <v>1571390961.6870518</v>
      </c>
      <c r="AM83" s="28">
        <f t="shared" si="62"/>
        <v>1435815392.6048691</v>
      </c>
      <c r="AN83" s="28">
        <f t="shared" si="62"/>
        <v>1313558306.2290256</v>
      </c>
      <c r="AO83" s="28">
        <f t="shared" si="62"/>
        <v>1203091189.6505978</v>
      </c>
      <c r="AP83" s="28">
        <f t="shared" si="62"/>
        <v>1103089939.7394536</v>
      </c>
      <c r="AQ83" s="28">
        <f t="shared" si="62"/>
        <v>1012403723.6504918</v>
      </c>
      <c r="AR83" s="27">
        <f ca="1">ROUND(SUMIF($F$121:$AQ$121,"&gt;=0",$F83:$AQ83),0)</f>
        <v>183195947366</v>
      </c>
    </row>
    <row r="84" spans="1:44" ht="15.75">
      <c r="A84" s="187" t="s">
        <v>98</v>
      </c>
      <c r="B84" s="176">
        <v>4380</v>
      </c>
      <c r="D84" s="205" t="s">
        <v>103</v>
      </c>
      <c r="E84" s="88"/>
      <c r="F84" s="28">
        <f t="shared" ref="F84:AQ84" si="63">F78*F85</f>
        <v>0</v>
      </c>
      <c r="G84" s="28">
        <f t="shared" si="63"/>
        <v>493914792.67200011</v>
      </c>
      <c r="H84" s="28">
        <f t="shared" si="63"/>
        <v>1453858975.474659</v>
      </c>
      <c r="I84" s="28">
        <f t="shared" si="63"/>
        <v>2408188649.5228829</v>
      </c>
      <c r="J84" s="28">
        <f t="shared" si="63"/>
        <v>3331105118.004787</v>
      </c>
      <c r="K84" s="28">
        <f t="shared" si="63"/>
        <v>4094729963.008532</v>
      </c>
      <c r="L84" s="28">
        <f t="shared" si="63"/>
        <v>4291186304.1103873</v>
      </c>
      <c r="M84" s="28">
        <f t="shared" si="63"/>
        <v>4153216087.7938843</v>
      </c>
      <c r="N84" s="28">
        <f t="shared" si="63"/>
        <v>4019502628.580821</v>
      </c>
      <c r="O84" s="28">
        <f t="shared" si="63"/>
        <v>3889920432.4130235</v>
      </c>
      <c r="P84" s="28">
        <f t="shared" si="63"/>
        <v>3764347521.7875814</v>
      </c>
      <c r="Q84" s="28">
        <f t="shared" si="63"/>
        <v>3642665342.7349653</v>
      </c>
      <c r="R84" s="28">
        <f t="shared" si="63"/>
        <v>3524758674.0986633</v>
      </c>
      <c r="S84" s="28">
        <f t="shared" si="63"/>
        <v>3410515539.0637832</v>
      </c>
      <c r="T84" s="28">
        <f t="shared" si="63"/>
        <v>3299827118.883122</v>
      </c>
      <c r="U84" s="28">
        <f t="shared" si="63"/>
        <v>3192587668.7503238</v>
      </c>
      <c r="V84" s="28">
        <f t="shared" si="63"/>
        <v>3088694435.7707129</v>
      </c>
      <c r="W84" s="28">
        <f t="shared" si="63"/>
        <v>2988047578.9815059</v>
      </c>
      <c r="X84" s="28">
        <f t="shared" si="63"/>
        <v>2890550091.3740568</v>
      </c>
      <c r="Y84" s="28">
        <f t="shared" si="63"/>
        <v>2796107723.871799</v>
      </c>
      <c r="Z84" s="28">
        <f t="shared" si="63"/>
        <v>2609966899.3258686</v>
      </c>
      <c r="AA84" s="28">
        <f t="shared" si="63"/>
        <v>2351469839.7034369</v>
      </c>
      <c r="AB84" s="28">
        <f t="shared" si="63"/>
        <v>2124954874.1279361</v>
      </c>
      <c r="AC84" s="28">
        <f t="shared" si="63"/>
        <v>1925627057.3124464</v>
      </c>
      <c r="AD84" s="28">
        <f t="shared" si="63"/>
        <v>1749524623.3242936</v>
      </c>
      <c r="AE84" s="28">
        <f t="shared" si="63"/>
        <v>1593356673.4302688</v>
      </c>
      <c r="AF84" s="28">
        <f t="shared" si="63"/>
        <v>1454375584.4657595</v>
      </c>
      <c r="AG84" s="28">
        <f t="shared" si="63"/>
        <v>1330276095.2512531</v>
      </c>
      <c r="AH84" s="28">
        <f t="shared" si="63"/>
        <v>1219115024.8648725</v>
      </c>
      <c r="AI84" s="28">
        <f t="shared" si="63"/>
        <v>1119247046.2513463</v>
      </c>
      <c r="AJ84" s="28">
        <f t="shared" si="63"/>
        <v>1029273028.3629856</v>
      </c>
      <c r="AK84" s="28">
        <f t="shared" si="63"/>
        <v>947998273.56083286</v>
      </c>
      <c r="AL84" s="28">
        <f t="shared" si="63"/>
        <v>874398588.3504169</v>
      </c>
      <c r="AM84" s="28">
        <f t="shared" si="63"/>
        <v>807592587.84207416</v>
      </c>
      <c r="AN84" s="28">
        <f t="shared" si="63"/>
        <v>746818986.06612527</v>
      </c>
      <c r="AO84" s="28">
        <f t="shared" si="63"/>
        <v>691417893.45100498</v>
      </c>
      <c r="AP84" s="28">
        <f t="shared" si="63"/>
        <v>640815349.92680109</v>
      </c>
      <c r="AQ84" s="28">
        <f t="shared" si="63"/>
        <v>594510482.40361249</v>
      </c>
      <c r="AR84" s="27">
        <f ca="1">ROUND(SUMIF($F$121:$AQ$121,"&gt;=0",$F84:$AQ84),0)</f>
        <v>84544463555</v>
      </c>
    </row>
    <row r="85" spans="1:44" ht="15.75">
      <c r="A85" s="187" t="s">
        <v>100</v>
      </c>
      <c r="B85" s="178">
        <v>2.1999999999999999E-2</v>
      </c>
      <c r="D85" s="205" t="s">
        <v>105</v>
      </c>
      <c r="E85" s="88"/>
      <c r="F85" s="28">
        <f t="shared" ref="F85:AQ85" si="64">$B$92*F150</f>
        <v>10395.93</v>
      </c>
      <c r="G85" s="28">
        <f t="shared" si="64"/>
        <v>10499.889300000001</v>
      </c>
      <c r="H85" s="28">
        <f t="shared" si="64"/>
        <v>10604.888192999999</v>
      </c>
      <c r="I85" s="28">
        <f t="shared" si="64"/>
        <v>10710.93707493</v>
      </c>
      <c r="J85" s="28">
        <f t="shared" si="64"/>
        <v>10818.0464456793</v>
      </c>
      <c r="K85" s="28">
        <f t="shared" si="64"/>
        <v>10926.226910136094</v>
      </c>
      <c r="L85" s="28">
        <f t="shared" si="64"/>
        <v>11035.489179237453</v>
      </c>
      <c r="M85" s="28">
        <f t="shared" si="64"/>
        <v>11145.844071029829</v>
      </c>
      <c r="N85" s="28">
        <f t="shared" si="64"/>
        <v>11257.302511740128</v>
      </c>
      <c r="O85" s="28">
        <f t="shared" si="64"/>
        <v>11369.875536857531</v>
      </c>
      <c r="P85" s="28">
        <f t="shared" si="64"/>
        <v>11483.574292226103</v>
      </c>
      <c r="Q85" s="28">
        <f t="shared" si="64"/>
        <v>11598.410035148365</v>
      </c>
      <c r="R85" s="28">
        <f t="shared" si="64"/>
        <v>11714.39413549985</v>
      </c>
      <c r="S85" s="28">
        <f t="shared" si="64"/>
        <v>11831.538076854849</v>
      </c>
      <c r="T85" s="28">
        <f t="shared" si="64"/>
        <v>11949.853457623394</v>
      </c>
      <c r="U85" s="28">
        <f t="shared" si="64"/>
        <v>12069.351992199632</v>
      </c>
      <c r="V85" s="28">
        <f t="shared" si="64"/>
        <v>12190.045512121629</v>
      </c>
      <c r="W85" s="28">
        <f t="shared" si="64"/>
        <v>12311.945967242846</v>
      </c>
      <c r="X85" s="28">
        <f t="shared" si="64"/>
        <v>12435.065426915271</v>
      </c>
      <c r="Y85" s="28">
        <f t="shared" si="64"/>
        <v>12559.416081184425</v>
      </c>
      <c r="Z85" s="28">
        <f t="shared" si="64"/>
        <v>12685.010241996268</v>
      </c>
      <c r="AA85" s="28">
        <f t="shared" si="64"/>
        <v>12811.860344416233</v>
      </c>
      <c r="AB85" s="28">
        <f t="shared" si="64"/>
        <v>12939.978947860394</v>
      </c>
      <c r="AC85" s="28">
        <f t="shared" si="64"/>
        <v>13069.378737339001</v>
      </c>
      <c r="AD85" s="28">
        <f t="shared" si="64"/>
        <v>13200.072524712392</v>
      </c>
      <c r="AE85" s="28">
        <f t="shared" si="64"/>
        <v>13332.073249959516</v>
      </c>
      <c r="AF85" s="28">
        <f t="shared" si="64"/>
        <v>13465.393982459107</v>
      </c>
      <c r="AG85" s="28">
        <f t="shared" si="64"/>
        <v>13600.047922283698</v>
      </c>
      <c r="AH85" s="28">
        <f t="shared" si="64"/>
        <v>13736.048401506536</v>
      </c>
      <c r="AI85" s="28">
        <f t="shared" si="64"/>
        <v>13873.408885521605</v>
      </c>
      <c r="AJ85" s="28">
        <f t="shared" si="64"/>
        <v>14012.142974376817</v>
      </c>
      <c r="AK85" s="28">
        <f t="shared" si="64"/>
        <v>14152.264404120588</v>
      </c>
      <c r="AL85" s="28">
        <f t="shared" si="64"/>
        <v>14293.787048161794</v>
      </c>
      <c r="AM85" s="28">
        <f t="shared" si="64"/>
        <v>14436.724918643413</v>
      </c>
      <c r="AN85" s="28">
        <f t="shared" si="64"/>
        <v>14581.092167829844</v>
      </c>
      <c r="AO85" s="28">
        <f t="shared" si="64"/>
        <v>14726.903089508143</v>
      </c>
      <c r="AP85" s="28">
        <f t="shared" si="64"/>
        <v>14874.172120403226</v>
      </c>
      <c r="AQ85" s="28">
        <f t="shared" si="64"/>
        <v>15022.913841607258</v>
      </c>
      <c r="AR85" s="104"/>
    </row>
    <row r="86" spans="1:44" ht="15.75">
      <c r="A86" s="187" t="s">
        <v>102</v>
      </c>
      <c r="B86" s="178">
        <v>0.2</v>
      </c>
      <c r="D86" s="206" t="s">
        <v>107</v>
      </c>
      <c r="E86" s="88"/>
      <c r="F86" s="89"/>
      <c r="G86" s="89"/>
      <c r="H86" s="89"/>
      <c r="I86" s="89"/>
      <c r="J86" s="89"/>
      <c r="K86" s="89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89"/>
      <c r="AQ86" s="89"/>
      <c r="AR86" s="103"/>
    </row>
    <row r="87" spans="1:44" ht="15.75">
      <c r="A87" s="187" t="s">
        <v>104</v>
      </c>
      <c r="B87" s="178">
        <v>0.26</v>
      </c>
      <c r="D87" s="206" t="s">
        <v>108</v>
      </c>
      <c r="E87" s="88"/>
      <c r="F87" s="28">
        <f t="shared" ref="F87:AQ87" si="65">F74*$B$123</f>
        <v>0</v>
      </c>
      <c r="G87" s="28">
        <f t="shared" si="65"/>
        <v>109760</v>
      </c>
      <c r="H87" s="28">
        <f t="shared" si="65"/>
        <v>319884.33519554324</v>
      </c>
      <c r="I87" s="28">
        <f t="shared" si="65"/>
        <v>524613.93523063418</v>
      </c>
      <c r="J87" s="28">
        <f t="shared" si="65"/>
        <v>718482.64358138177</v>
      </c>
      <c r="K87" s="28">
        <f t="shared" si="65"/>
        <v>874443.66589377064</v>
      </c>
      <c r="L87" s="28">
        <f t="shared" si="65"/>
        <v>907324.34967745701</v>
      </c>
      <c r="M87" s="28">
        <f t="shared" si="65"/>
        <v>869457.48356322863</v>
      </c>
      <c r="N87" s="28">
        <f t="shared" si="65"/>
        <v>833133.82197089249</v>
      </c>
      <c r="O87" s="28">
        <f t="shared" si="65"/>
        <v>798292.02875094325</v>
      </c>
      <c r="P87" s="28">
        <f t="shared" si="65"/>
        <v>764873.14204809326</v>
      </c>
      <c r="Q87" s="28">
        <f t="shared" si="65"/>
        <v>732820.48493061913</v>
      </c>
      <c r="R87" s="28">
        <f t="shared" si="65"/>
        <v>702079.57928498357</v>
      </c>
      <c r="S87" s="28">
        <f t="shared" si="65"/>
        <v>672598.0628601627</v>
      </c>
      <c r="T87" s="28">
        <f t="shared" si="65"/>
        <v>644325.60935007408</v>
      </c>
      <c r="U87" s="28">
        <f t="shared" si="65"/>
        <v>617213.85140632093</v>
      </c>
      <c r="V87" s="28">
        <f t="shared" si="65"/>
        <v>591216.30647715717</v>
      </c>
      <c r="W87" s="28">
        <f t="shared" si="65"/>
        <v>566288.3053721569</v>
      </c>
      <c r="X87" s="28">
        <f t="shared" si="65"/>
        <v>542386.92345552973</v>
      </c>
      <c r="Y87" s="28">
        <f t="shared" si="65"/>
        <v>519470.91437435587</v>
      </c>
      <c r="Z87" s="28">
        <f t="shared" si="65"/>
        <v>480088.123613159</v>
      </c>
      <c r="AA87" s="28">
        <f t="shared" si="65"/>
        <v>428256.53822392027</v>
      </c>
      <c r="AB87" s="28">
        <f t="shared" si="65"/>
        <v>383171.26013962226</v>
      </c>
      <c r="AC87" s="28">
        <f t="shared" si="65"/>
        <v>343790.6185669644</v>
      </c>
      <c r="AD87" s="28">
        <f t="shared" si="65"/>
        <v>309257.70395939262</v>
      </c>
      <c r="AE87" s="28">
        <f t="shared" si="65"/>
        <v>278863.7722205171</v>
      </c>
      <c r="AF87" s="28">
        <f t="shared" si="65"/>
        <v>252019.58701251177</v>
      </c>
      <c r="AG87" s="28">
        <f t="shared" si="65"/>
        <v>228232.83956965953</v>
      </c>
      <c r="AH87" s="28">
        <f t="shared" si="65"/>
        <v>207090.2519805269</v>
      </c>
      <c r="AI87" s="28">
        <f t="shared" si="65"/>
        <v>188243.31228200169</v>
      </c>
      <c r="AJ87" s="28">
        <f t="shared" si="65"/>
        <v>171396.84276502402</v>
      </c>
      <c r="AK87" s="28">
        <f t="shared" si="65"/>
        <v>156299.79121912786</v>
      </c>
      <c r="AL87" s="28">
        <f t="shared" si="65"/>
        <v>142737.77592622107</v>
      </c>
      <c r="AM87" s="28">
        <f t="shared" si="65"/>
        <v>130527.02157754425</v>
      </c>
      <c r="AN87" s="28">
        <f t="shared" si="65"/>
        <v>119509.4039662494</v>
      </c>
      <c r="AO87" s="28">
        <f t="shared" si="65"/>
        <v>109548.38286412779</v>
      </c>
      <c r="AP87" s="28">
        <f t="shared" si="65"/>
        <v>100525.64972304048</v>
      </c>
      <c r="AQ87" s="28">
        <f t="shared" si="65"/>
        <v>92338.353280472336</v>
      </c>
      <c r="AR87" s="27">
        <f ca="1">ROUND(SUMIF($F$121:$AQ$121,"&gt;=0",$F87:$AQ87),0)</f>
        <v>16430563</v>
      </c>
    </row>
    <row r="88" spans="1:44" ht="15.75">
      <c r="A88" s="187" t="s">
        <v>106</v>
      </c>
      <c r="B88" s="178">
        <v>5.0000000000000001E-3</v>
      </c>
      <c r="D88" s="204" t="s">
        <v>110</v>
      </c>
      <c r="E88" s="88"/>
      <c r="F88" s="28">
        <f>$B$76*F150</f>
        <v>14008.7</v>
      </c>
      <c r="G88" s="28">
        <f t="shared" ref="G88:AQ88" si="66">$B$76*G150</f>
        <v>14148.787</v>
      </c>
      <c r="H88" s="28">
        <f t="shared" si="66"/>
        <v>14290.274869999999</v>
      </c>
      <c r="I88" s="28">
        <f t="shared" si="66"/>
        <v>14433.1776187</v>
      </c>
      <c r="J88" s="28">
        <f t="shared" si="66"/>
        <v>14577.509394887</v>
      </c>
      <c r="K88" s="28">
        <f t="shared" si="66"/>
        <v>14723.284488835872</v>
      </c>
      <c r="L88" s="28">
        <f t="shared" si="66"/>
        <v>14870.517333724227</v>
      </c>
      <c r="M88" s="28">
        <f t="shared" si="66"/>
        <v>15019.222507061473</v>
      </c>
      <c r="N88" s="28">
        <f t="shared" si="66"/>
        <v>15169.414732132089</v>
      </c>
      <c r="O88" s="28">
        <f t="shared" si="66"/>
        <v>15321.10887945341</v>
      </c>
      <c r="P88" s="28">
        <f t="shared" si="66"/>
        <v>15474.319968247941</v>
      </c>
      <c r="Q88" s="28">
        <f t="shared" si="66"/>
        <v>15629.063167930421</v>
      </c>
      <c r="R88" s="28">
        <f t="shared" si="66"/>
        <v>15785.353799609726</v>
      </c>
      <c r="S88" s="28">
        <f t="shared" si="66"/>
        <v>15943.207337605825</v>
      </c>
      <c r="T88" s="28">
        <f t="shared" si="66"/>
        <v>16102.639410981879</v>
      </c>
      <c r="U88" s="28">
        <f t="shared" si="66"/>
        <v>16263.665805091703</v>
      </c>
      <c r="V88" s="28">
        <f t="shared" si="66"/>
        <v>16426.30246314262</v>
      </c>
      <c r="W88" s="28">
        <f t="shared" si="66"/>
        <v>16590.565487774045</v>
      </c>
      <c r="X88" s="28">
        <f t="shared" si="66"/>
        <v>16756.471142651782</v>
      </c>
      <c r="Y88" s="28">
        <f t="shared" si="66"/>
        <v>16924.035854078302</v>
      </c>
      <c r="Z88" s="28">
        <f t="shared" si="66"/>
        <v>17093.276212619083</v>
      </c>
      <c r="AA88" s="28">
        <f t="shared" si="66"/>
        <v>17264.208974745281</v>
      </c>
      <c r="AB88" s="28">
        <f t="shared" si="66"/>
        <v>17436.85106449273</v>
      </c>
      <c r="AC88" s="28">
        <f t="shared" si="66"/>
        <v>17611.21957513766</v>
      </c>
      <c r="AD88" s="28">
        <f t="shared" si="66"/>
        <v>17787.331770889039</v>
      </c>
      <c r="AE88" s="28">
        <f t="shared" si="66"/>
        <v>17965.20508859793</v>
      </c>
      <c r="AF88" s="28">
        <f t="shared" si="66"/>
        <v>18144.857139483902</v>
      </c>
      <c r="AG88" s="28">
        <f t="shared" si="66"/>
        <v>18326.305710878743</v>
      </c>
      <c r="AH88" s="28">
        <f t="shared" si="66"/>
        <v>18509.56876798753</v>
      </c>
      <c r="AI88" s="28">
        <f t="shared" si="66"/>
        <v>18694.664455667411</v>
      </c>
      <c r="AJ88" s="28">
        <f t="shared" si="66"/>
        <v>18881.61110022408</v>
      </c>
      <c r="AK88" s="28">
        <f t="shared" si="66"/>
        <v>19070.427211226324</v>
      </c>
      <c r="AL88" s="28">
        <f t="shared" si="66"/>
        <v>19261.131483338588</v>
      </c>
      <c r="AM88" s="28">
        <f t="shared" si="66"/>
        <v>19453.742798171974</v>
      </c>
      <c r="AN88" s="28">
        <f t="shared" si="66"/>
        <v>19648.280226153689</v>
      </c>
      <c r="AO88" s="28">
        <f t="shared" si="66"/>
        <v>19844.763028415229</v>
      </c>
      <c r="AP88" s="28">
        <f t="shared" si="66"/>
        <v>20043.21065869938</v>
      </c>
      <c r="AQ88" s="28">
        <f t="shared" si="66"/>
        <v>20243.642765286375</v>
      </c>
      <c r="AR88" s="103"/>
    </row>
    <row r="89" spans="1:44" ht="15.75">
      <c r="A89" s="187" t="s">
        <v>206</v>
      </c>
      <c r="B89" s="177">
        <v>0</v>
      </c>
      <c r="D89" s="204" t="s">
        <v>112</v>
      </c>
      <c r="E89" s="88"/>
      <c r="F89" s="28">
        <f t="shared" ref="F89:AQ89" si="67">F87*F88</f>
        <v>0</v>
      </c>
      <c r="G89" s="28">
        <f t="shared" si="67"/>
        <v>1552970861.1200001</v>
      </c>
      <c r="H89" s="28">
        <f t="shared" si="67"/>
        <v>4571235076.551528</v>
      </c>
      <c r="I89" s="28">
        <f t="shared" si="67"/>
        <v>7571846108.4289207</v>
      </c>
      <c r="J89" s="28">
        <f t="shared" si="67"/>
        <v>10473687486.87084</v>
      </c>
      <c r="K89" s="28">
        <f t="shared" si="67"/>
        <v>12874682862.414532</v>
      </c>
      <c r="L89" s="28">
        <f t="shared" si="67"/>
        <v>13492382469.188686</v>
      </c>
      <c r="M89" s="28">
        <f t="shared" si="67"/>
        <v>13058575406.065874</v>
      </c>
      <c r="N89" s="28">
        <f t="shared" si="67"/>
        <v>12638152472.84277</v>
      </c>
      <c r="O89" s="28">
        <f t="shared" si="67"/>
        <v>12230719090.092953</v>
      </c>
      <c r="P89" s="28">
        <f t="shared" si="67"/>
        <v>11835891735.171352</v>
      </c>
      <c r="Q89" s="28">
        <f t="shared" si="67"/>
        <v>11453297649.734049</v>
      </c>
      <c r="R89" s="28">
        <f t="shared" si="67"/>
        <v>11082574554.494614</v>
      </c>
      <c r="S89" s="28">
        <f t="shared" si="67"/>
        <v>10723370371.051609</v>
      </c>
      <c r="T89" s="28">
        <f t="shared" si="67"/>
        <v>10375342950.625418</v>
      </c>
      <c r="U89" s="28">
        <f t="shared" si="67"/>
        <v>10038159809.545933</v>
      </c>
      <c r="V89" s="28">
        <f t="shared" si="67"/>
        <v>9711497871.3358078</v>
      </c>
      <c r="W89" s="28">
        <f t="shared" si="67"/>
        <v>9395043215.2373562</v>
      </c>
      <c r="X89" s="28">
        <f t="shared" si="67"/>
        <v>9088490831.0342655</v>
      </c>
      <c r="Y89" s="28">
        <f t="shared" si="67"/>
        <v>8791544380.022438</v>
      </c>
      <c r="Z89" s="28">
        <f t="shared" si="67"/>
        <v>8206278903.3177404</v>
      </c>
      <c r="AA89" s="28">
        <f t="shared" si="67"/>
        <v>7393510370.6987495</v>
      </c>
      <c r="AB89" s="28">
        <f t="shared" si="67"/>
        <v>6681300195.2485933</v>
      </c>
      <c r="AC89" s="28">
        <f t="shared" si="67"/>
        <v>6054572071.4552078</v>
      </c>
      <c r="AD89" s="28">
        <f t="shared" si="67"/>
        <v>5500869383.0291014</v>
      </c>
      <c r="AE89" s="28">
        <f t="shared" si="67"/>
        <v>5009844859.7216482</v>
      </c>
      <c r="AF89" s="28">
        <f t="shared" si="67"/>
        <v>4572859402.693759</v>
      </c>
      <c r="AG89" s="28">
        <f t="shared" si="67"/>
        <v>4182664791.2155232</v>
      </c>
      <c r="AH89" s="28">
        <f t="shared" si="67"/>
        <v>3833151260.2134285</v>
      </c>
      <c r="AI89" s="28">
        <f t="shared" si="67"/>
        <v>3519145559.1354375</v>
      </c>
      <c r="AJ89" s="28">
        <f t="shared" si="67"/>
        <v>3236248528.8954387</v>
      </c>
      <c r="AK89" s="28">
        <f t="shared" si="67"/>
        <v>2980703791.5742493</v>
      </c>
      <c r="AL89" s="28">
        <f t="shared" si="67"/>
        <v>2749291069.7542653</v>
      </c>
      <c r="AM89" s="28">
        <f t="shared" si="67"/>
        <v>2539239105.9809895</v>
      </c>
      <c r="AN89" s="28">
        <f t="shared" si="67"/>
        <v>2348154258.7894716</v>
      </c>
      <c r="AO89" s="28">
        <f t="shared" si="67"/>
        <v>2173961698.0847197</v>
      </c>
      <c r="AP89" s="28">
        <f t="shared" si="67"/>
        <v>2014856774.0015252</v>
      </c>
      <c r="AQ89" s="28">
        <f t="shared" si="67"/>
        <v>1869264637.3446913</v>
      </c>
      <c r="AR89" s="27">
        <f ca="1">ROUND(SUMIF($F$121:$AQ$121,"&gt;=0",$F89:$AQ89),0)</f>
        <v>265825381863</v>
      </c>
    </row>
    <row r="90" spans="1:44" ht="15.75">
      <c r="A90" s="187" t="s">
        <v>109</v>
      </c>
      <c r="B90" s="177">
        <v>0</v>
      </c>
      <c r="D90" s="204" t="s">
        <v>114</v>
      </c>
      <c r="E90" s="88"/>
      <c r="F90" s="126">
        <f t="shared" ref="F90:AQ90" si="68">$B$91*F150</f>
        <v>1492.78</v>
      </c>
      <c r="G90" s="126">
        <f t="shared" si="68"/>
        <v>1507.7077999999999</v>
      </c>
      <c r="H90" s="126">
        <f t="shared" si="68"/>
        <v>1522.7848779999999</v>
      </c>
      <c r="I90" s="126">
        <f t="shared" si="68"/>
        <v>1538.0127267800001</v>
      </c>
      <c r="J90" s="126">
        <f t="shared" si="68"/>
        <v>1553.3928540477998</v>
      </c>
      <c r="K90" s="126">
        <f t="shared" si="68"/>
        <v>1568.9267825882782</v>
      </c>
      <c r="L90" s="126">
        <f t="shared" si="68"/>
        <v>1584.6160504141606</v>
      </c>
      <c r="M90" s="126">
        <f t="shared" si="68"/>
        <v>1600.4622109183026</v>
      </c>
      <c r="N90" s="126">
        <f t="shared" si="68"/>
        <v>1616.4668330274858</v>
      </c>
      <c r="O90" s="126">
        <f t="shared" si="68"/>
        <v>1632.6315013577607</v>
      </c>
      <c r="P90" s="126">
        <f t="shared" si="68"/>
        <v>1648.9578163713379</v>
      </c>
      <c r="Q90" s="126">
        <f t="shared" si="68"/>
        <v>1665.4473945350512</v>
      </c>
      <c r="R90" s="126">
        <f t="shared" si="68"/>
        <v>1682.1018684804019</v>
      </c>
      <c r="S90" s="126">
        <f t="shared" si="68"/>
        <v>1698.9228871652062</v>
      </c>
      <c r="T90" s="126">
        <f t="shared" si="68"/>
        <v>1715.9121160368577</v>
      </c>
      <c r="U90" s="126">
        <f t="shared" si="68"/>
        <v>1733.0712371972268</v>
      </c>
      <c r="V90" s="126">
        <f t="shared" si="68"/>
        <v>1750.4019495691991</v>
      </c>
      <c r="W90" s="126">
        <f t="shared" si="68"/>
        <v>1767.9059690648912</v>
      </c>
      <c r="X90" s="126">
        <f t="shared" si="68"/>
        <v>1785.5850287555397</v>
      </c>
      <c r="Y90" s="126">
        <f t="shared" si="68"/>
        <v>1803.4408790430953</v>
      </c>
      <c r="Z90" s="126">
        <f t="shared" si="68"/>
        <v>1821.475287833526</v>
      </c>
      <c r="AA90" s="126">
        <f t="shared" si="68"/>
        <v>1839.6900407118617</v>
      </c>
      <c r="AB90" s="126">
        <f t="shared" si="68"/>
        <v>1858.0869411189801</v>
      </c>
      <c r="AC90" s="126">
        <f t="shared" si="68"/>
        <v>1876.6678105301703</v>
      </c>
      <c r="AD90" s="126">
        <f t="shared" si="68"/>
        <v>1895.4344886354722</v>
      </c>
      <c r="AE90" s="126">
        <f t="shared" si="68"/>
        <v>1914.3888335218269</v>
      </c>
      <c r="AF90" s="126">
        <f t="shared" si="68"/>
        <v>1933.5327218570446</v>
      </c>
      <c r="AG90" s="126">
        <f t="shared" si="68"/>
        <v>1952.8680490756151</v>
      </c>
      <c r="AH90" s="126">
        <f t="shared" si="68"/>
        <v>1972.3967295663713</v>
      </c>
      <c r="AI90" s="126">
        <f t="shared" si="68"/>
        <v>1992.1206968620354</v>
      </c>
      <c r="AJ90" s="126">
        <f t="shared" si="68"/>
        <v>2012.0419038306552</v>
      </c>
      <c r="AK90" s="126">
        <f t="shared" si="68"/>
        <v>2032.1623228689623</v>
      </c>
      <c r="AL90" s="126">
        <f t="shared" si="68"/>
        <v>2052.4839460976518</v>
      </c>
      <c r="AM90" s="126">
        <f t="shared" si="68"/>
        <v>2073.0087855586285</v>
      </c>
      <c r="AN90" s="126">
        <f t="shared" si="68"/>
        <v>2093.7388734142141</v>
      </c>
      <c r="AO90" s="126">
        <f t="shared" si="68"/>
        <v>2114.6762621483567</v>
      </c>
      <c r="AP90" s="126">
        <f t="shared" si="68"/>
        <v>2135.8230247698402</v>
      </c>
      <c r="AQ90" s="126">
        <f t="shared" si="68"/>
        <v>2157.1812550175391</v>
      </c>
      <c r="AR90" s="103"/>
    </row>
    <row r="91" spans="1:44" ht="15.75">
      <c r="A91" s="187" t="s">
        <v>111</v>
      </c>
      <c r="B91" s="176">
        <v>1478</v>
      </c>
      <c r="D91" s="204" t="s">
        <v>116</v>
      </c>
      <c r="E91" s="88"/>
      <c r="F91" s="28">
        <f t="shared" ref="F91:AQ91" si="69">F87*F90</f>
        <v>0</v>
      </c>
      <c r="G91" s="28">
        <f t="shared" si="69"/>
        <v>165486008.12799999</v>
      </c>
      <c r="H91" s="28">
        <f t="shared" si="69"/>
        <v>487115028.34485638</v>
      </c>
      <c r="I91" s="28">
        <f t="shared" si="69"/>
        <v>806862909.03085399</v>
      </c>
      <c r="J91" s="28">
        <f t="shared" si="69"/>
        <v>1116085804.2966907</v>
      </c>
      <c r="K91" s="28">
        <f t="shared" si="69"/>
        <v>1371938087.2854128</v>
      </c>
      <c r="L91" s="28">
        <f t="shared" si="69"/>
        <v>1437760727.4304886</v>
      </c>
      <c r="M91" s="28">
        <f t="shared" si="69"/>
        <v>1391533846.4430687</v>
      </c>
      <c r="N91" s="28">
        <f t="shared" si="69"/>
        <v>1346733190.6893737</v>
      </c>
      <c r="O91" s="28">
        <f t="shared" si="69"/>
        <v>1303316713.4215851</v>
      </c>
      <c r="P91" s="28">
        <f t="shared" si="69"/>
        <v>1261243546.1127081</v>
      </c>
      <c r="Q91" s="28">
        <f t="shared" si="69"/>
        <v>1220473967.2896123</v>
      </c>
      <c r="R91" s="28">
        <f t="shared" si="69"/>
        <v>1180969372.1372054</v>
      </c>
      <c r="S91" s="28">
        <f t="shared" si="69"/>
        <v>1142692242.8561125</v>
      </c>
      <c r="T91" s="28">
        <f t="shared" si="69"/>
        <v>1105606119.7566233</v>
      </c>
      <c r="U91" s="28">
        <f t="shared" si="69"/>
        <v>1069675573.0720179</v>
      </c>
      <c r="V91" s="28">
        <f t="shared" si="69"/>
        <v>1034866175.474717</v>
      </c>
      <c r="W91" s="28">
        <f t="shared" si="69"/>
        <v>1001144475.2790781</v>
      </c>
      <c r="X91" s="28">
        <f t="shared" si="69"/>
        <v>968477970.31497073</v>
      </c>
      <c r="Y91" s="28">
        <f t="shared" si="69"/>
        <v>936835082.45660877</v>
      </c>
      <c r="Z91" s="28">
        <f t="shared" si="69"/>
        <v>874468653.14373612</v>
      </c>
      <c r="AA91" s="28">
        <f t="shared" si="69"/>
        <v>787859288.2402848</v>
      </c>
      <c r="AB91" s="28">
        <f t="shared" si="69"/>
        <v>711965514.67753577</v>
      </c>
      <c r="AC91" s="28">
        <f t="shared" si="69"/>
        <v>645180787.42687798</v>
      </c>
      <c r="AD91" s="28">
        <f t="shared" si="69"/>
        <v>586177717.96085155</v>
      </c>
      <c r="AE91" s="28">
        <f t="shared" si="69"/>
        <v>533853691.61273217</v>
      </c>
      <c r="AF91" s="28">
        <f t="shared" si="69"/>
        <v>487288118.03759015</v>
      </c>
      <c r="AG91" s="28">
        <f t="shared" si="69"/>
        <v>445708620.14538884</v>
      </c>
      <c r="AH91" s="28">
        <f t="shared" si="69"/>
        <v>408464135.73146701</v>
      </c>
      <c r="AI91" s="28">
        <f t="shared" si="69"/>
        <v>375003398.44283897</v>
      </c>
      <c r="AJ91" s="28">
        <f t="shared" si="69"/>
        <v>344857629.82750237</v>
      </c>
      <c r="AK91" s="28">
        <f t="shared" si="69"/>
        <v>317626546.78779674</v>
      </c>
      <c r="AL91" s="28">
        <f t="shared" si="69"/>
        <v>292966993.59025264</v>
      </c>
      <c r="AM91" s="28">
        <f t="shared" si="69"/>
        <v>270583662.48304987</v>
      </c>
      <c r="AN91" s="28">
        <f t="shared" si="69"/>
        <v>250221484.82269925</v>
      </c>
      <c r="AO91" s="28">
        <f t="shared" si="69"/>
        <v>231659364.79951087</v>
      </c>
      <c r="AP91" s="28">
        <f t="shared" si="69"/>
        <v>214704997.25841776</v>
      </c>
      <c r="AQ91" s="28">
        <f t="shared" si="69"/>
        <v>199190564.81582221</v>
      </c>
      <c r="AR91" s="27">
        <f ca="1">ROUND(SUMIF($F$121:$AQ$121,"&gt;=0",$F91:$AQ91),0)</f>
        <v>28326598010</v>
      </c>
    </row>
    <row r="92" spans="1:44" ht="15.75">
      <c r="A92" s="187" t="s">
        <v>113</v>
      </c>
      <c r="B92" s="176">
        <v>10293</v>
      </c>
      <c r="D92" s="204" t="s">
        <v>245</v>
      </c>
      <c r="E92" s="88"/>
      <c r="F92" s="28">
        <f t="shared" ref="F92:AQ92" si="70">F89-F91</f>
        <v>0</v>
      </c>
      <c r="G92" s="28">
        <f t="shared" si="70"/>
        <v>1387484852.9920001</v>
      </c>
      <c r="H92" s="28">
        <f t="shared" si="70"/>
        <v>4084120048.2066717</v>
      </c>
      <c r="I92" s="28">
        <f t="shared" si="70"/>
        <v>6764983199.3980665</v>
      </c>
      <c r="J92" s="28">
        <f t="shared" si="70"/>
        <v>9357601682.5741501</v>
      </c>
      <c r="K92" s="28">
        <f t="shared" si="70"/>
        <v>11502744775.12912</v>
      </c>
      <c r="L92" s="28">
        <f t="shared" si="70"/>
        <v>12054621741.758198</v>
      </c>
      <c r="M92" s="28">
        <f t="shared" si="70"/>
        <v>11667041559.622805</v>
      </c>
      <c r="N92" s="28">
        <f t="shared" si="70"/>
        <v>11291419282.153397</v>
      </c>
      <c r="O92" s="28">
        <f t="shared" si="70"/>
        <v>10927402376.671368</v>
      </c>
      <c r="P92" s="28">
        <f t="shared" si="70"/>
        <v>10574648189.058643</v>
      </c>
      <c r="Q92" s="28">
        <f t="shared" si="70"/>
        <v>10232823682.444437</v>
      </c>
      <c r="R92" s="28">
        <f t="shared" si="70"/>
        <v>9901605182.3574085</v>
      </c>
      <c r="S92" s="28">
        <f t="shared" si="70"/>
        <v>9580678128.1954956</v>
      </c>
      <c r="T92" s="28">
        <f t="shared" si="70"/>
        <v>9269736830.8687935</v>
      </c>
      <c r="U92" s="28">
        <f t="shared" si="70"/>
        <v>8968484236.4739151</v>
      </c>
      <c r="V92" s="28">
        <f t="shared" si="70"/>
        <v>8676631695.8610916</v>
      </c>
      <c r="W92" s="28">
        <f t="shared" si="70"/>
        <v>8393898739.9582777</v>
      </c>
      <c r="X92" s="28">
        <f t="shared" si="70"/>
        <v>8120012860.7192945</v>
      </c>
      <c r="Y92" s="28">
        <f t="shared" si="70"/>
        <v>7854709297.5658293</v>
      </c>
      <c r="Z92" s="28">
        <f t="shared" si="70"/>
        <v>7331810250.1740046</v>
      </c>
      <c r="AA92" s="28">
        <f t="shared" si="70"/>
        <v>6605651082.4584646</v>
      </c>
      <c r="AB92" s="28">
        <f t="shared" si="70"/>
        <v>5969334680.5710573</v>
      </c>
      <c r="AC92" s="28">
        <f t="shared" si="70"/>
        <v>5409391284.0283298</v>
      </c>
      <c r="AD92" s="28">
        <f t="shared" si="70"/>
        <v>4914691665.0682497</v>
      </c>
      <c r="AE92" s="28">
        <f t="shared" si="70"/>
        <v>4475991168.1089163</v>
      </c>
      <c r="AF92" s="28">
        <f t="shared" si="70"/>
        <v>4085571284.6561689</v>
      </c>
      <c r="AG92" s="28">
        <f t="shared" si="70"/>
        <v>3736956171.0701342</v>
      </c>
      <c r="AH92" s="28">
        <f t="shared" si="70"/>
        <v>3424687124.4819613</v>
      </c>
      <c r="AI92" s="28">
        <f t="shared" si="70"/>
        <v>3144142160.6925983</v>
      </c>
      <c r="AJ92" s="28">
        <f t="shared" si="70"/>
        <v>2891390899.0679364</v>
      </c>
      <c r="AK92" s="28">
        <f t="shared" si="70"/>
        <v>2663077244.7864523</v>
      </c>
      <c r="AL92" s="28">
        <f t="shared" si="70"/>
        <v>2456324076.1640129</v>
      </c>
      <c r="AM92" s="28">
        <f t="shared" si="70"/>
        <v>2268655443.4979396</v>
      </c>
      <c r="AN92" s="28">
        <f t="shared" si="70"/>
        <v>2097932773.9667723</v>
      </c>
      <c r="AO92" s="28">
        <f t="shared" si="70"/>
        <v>1942302333.2852087</v>
      </c>
      <c r="AP92" s="28">
        <f t="shared" si="70"/>
        <v>1800151776.7431073</v>
      </c>
      <c r="AQ92" s="28">
        <f t="shared" si="70"/>
        <v>1670074072.5288692</v>
      </c>
      <c r="AR92" s="27">
        <f ca="1">ROUND(SUMIF($F$121:$AQ$121,"&gt;=0",$F92:$AQ92),0)</f>
        <v>237498783853</v>
      </c>
    </row>
    <row r="93" spans="1:44" ht="15.75">
      <c r="A93" s="187" t="s">
        <v>115</v>
      </c>
      <c r="B93" s="178">
        <v>1.0000000000000001E-5</v>
      </c>
      <c r="D93" s="207" t="s">
        <v>119</v>
      </c>
      <c r="E93" s="8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7">
        <f ca="1">ROUND(SUMIF($F$121:$AQ$121,"&gt;=0",$F93:$AQ93),0)</f>
        <v>0</v>
      </c>
    </row>
    <row r="94" spans="1:44" ht="20.25">
      <c r="A94" s="186" t="s">
        <v>117</v>
      </c>
      <c r="B94" s="67"/>
      <c r="D94" s="207" t="s">
        <v>121</v>
      </c>
      <c r="E94" s="88"/>
      <c r="F94" s="28">
        <f t="shared" ref="F94:AQ94" si="71">F93*$B$78</f>
        <v>0</v>
      </c>
      <c r="G94" s="28">
        <f t="shared" si="71"/>
        <v>0</v>
      </c>
      <c r="H94" s="28">
        <f t="shared" si="71"/>
        <v>0</v>
      </c>
      <c r="I94" s="28">
        <f t="shared" si="71"/>
        <v>0</v>
      </c>
      <c r="J94" s="28">
        <f t="shared" si="71"/>
        <v>0</v>
      </c>
      <c r="K94" s="28">
        <f t="shared" si="71"/>
        <v>0</v>
      </c>
      <c r="L94" s="28">
        <f t="shared" si="71"/>
        <v>0</v>
      </c>
      <c r="M94" s="28">
        <f t="shared" si="71"/>
        <v>0</v>
      </c>
      <c r="N94" s="28">
        <f t="shared" si="71"/>
        <v>0</v>
      </c>
      <c r="O94" s="28">
        <f t="shared" si="71"/>
        <v>0</v>
      </c>
      <c r="P94" s="28">
        <f t="shared" si="71"/>
        <v>0</v>
      </c>
      <c r="Q94" s="28">
        <f t="shared" si="71"/>
        <v>0</v>
      </c>
      <c r="R94" s="28">
        <f t="shared" si="71"/>
        <v>0</v>
      </c>
      <c r="S94" s="28">
        <f t="shared" si="71"/>
        <v>0</v>
      </c>
      <c r="T94" s="28">
        <f t="shared" si="71"/>
        <v>0</v>
      </c>
      <c r="U94" s="28">
        <f t="shared" si="71"/>
        <v>0</v>
      </c>
      <c r="V94" s="28">
        <f t="shared" si="71"/>
        <v>0</v>
      </c>
      <c r="W94" s="28">
        <f t="shared" si="71"/>
        <v>0</v>
      </c>
      <c r="X94" s="28">
        <f t="shared" si="71"/>
        <v>0</v>
      </c>
      <c r="Y94" s="28">
        <f t="shared" si="71"/>
        <v>0</v>
      </c>
      <c r="Z94" s="28">
        <f t="shared" si="71"/>
        <v>0</v>
      </c>
      <c r="AA94" s="28">
        <f t="shared" si="71"/>
        <v>0</v>
      </c>
      <c r="AB94" s="28">
        <f t="shared" si="71"/>
        <v>0</v>
      </c>
      <c r="AC94" s="28">
        <f t="shared" si="71"/>
        <v>0</v>
      </c>
      <c r="AD94" s="28">
        <f t="shared" si="71"/>
        <v>0</v>
      </c>
      <c r="AE94" s="28">
        <f t="shared" si="71"/>
        <v>0</v>
      </c>
      <c r="AF94" s="28">
        <f t="shared" si="71"/>
        <v>0</v>
      </c>
      <c r="AG94" s="28">
        <f t="shared" si="71"/>
        <v>0</v>
      </c>
      <c r="AH94" s="28">
        <f t="shared" si="71"/>
        <v>0</v>
      </c>
      <c r="AI94" s="28">
        <f t="shared" si="71"/>
        <v>0</v>
      </c>
      <c r="AJ94" s="28">
        <f t="shared" si="71"/>
        <v>0</v>
      </c>
      <c r="AK94" s="28">
        <f t="shared" si="71"/>
        <v>0</v>
      </c>
      <c r="AL94" s="28">
        <f t="shared" si="71"/>
        <v>0</v>
      </c>
      <c r="AM94" s="28">
        <f t="shared" si="71"/>
        <v>0</v>
      </c>
      <c r="AN94" s="28">
        <f t="shared" si="71"/>
        <v>0</v>
      </c>
      <c r="AO94" s="28">
        <f t="shared" si="71"/>
        <v>0</v>
      </c>
      <c r="AP94" s="28">
        <f t="shared" si="71"/>
        <v>0</v>
      </c>
      <c r="AQ94" s="28">
        <f t="shared" si="71"/>
        <v>0</v>
      </c>
      <c r="AR94" s="27">
        <f ca="1">ROUND(SUMIF($F$121:$AQ$121,"&gt;=0",$F94:$AQ94),0)</f>
        <v>0</v>
      </c>
    </row>
    <row r="95" spans="1:44" ht="15.75">
      <c r="A95" s="189" t="s">
        <v>118</v>
      </c>
      <c r="B95" s="176">
        <v>288</v>
      </c>
      <c r="D95" s="207" t="s">
        <v>123</v>
      </c>
      <c r="E95" s="88"/>
      <c r="F95" s="28">
        <f t="shared" ref="F95:AQ95" si="72">SUM(F94,F77)</f>
        <v>0</v>
      </c>
      <c r="G95" s="28">
        <f t="shared" si="72"/>
        <v>2621451878.0800004</v>
      </c>
      <c r="H95" s="28">
        <f t="shared" si="72"/>
        <v>7678324232.4836054</v>
      </c>
      <c r="I95" s="28">
        <f t="shared" si="72"/>
        <v>12656095051.226757</v>
      </c>
      <c r="J95" s="28">
        <f t="shared" si="72"/>
        <v>17421011423.424507</v>
      </c>
      <c r="K95" s="28">
        <f t="shared" si="72"/>
        <v>21310657291.389599</v>
      </c>
      <c r="L95" s="28">
        <f t="shared" si="72"/>
        <v>22225228912.881989</v>
      </c>
      <c r="M95" s="28">
        <f t="shared" si="72"/>
        <v>21407277308.59462</v>
      </c>
      <c r="N95" s="28">
        <f t="shared" si="72"/>
        <v>20619018866.774761</v>
      </c>
      <c r="O95" s="28">
        <f t="shared" si="72"/>
        <v>19859389875.584045</v>
      </c>
      <c r="P95" s="28">
        <f t="shared" si="72"/>
        <v>19127364223.759247</v>
      </c>
      <c r="Q95" s="28">
        <f t="shared" si="72"/>
        <v>18421952090.166908</v>
      </c>
      <c r="R95" s="28">
        <f t="shared" si="72"/>
        <v>17742198678.31237</v>
      </c>
      <c r="S95" s="28">
        <f t="shared" si="72"/>
        <v>17087182994.288984</v>
      </c>
      <c r="T95" s="28">
        <f t="shared" si="72"/>
        <v>16456016666.703552</v>
      </c>
      <c r="U95" s="28">
        <f t="shared" si="72"/>
        <v>15847842807.162199</v>
      </c>
      <c r="V95" s="28">
        <f t="shared" si="72"/>
        <v>15261834909.9475</v>
      </c>
      <c r="W95" s="28">
        <f t="shared" si="72"/>
        <v>14697195789.563087</v>
      </c>
      <c r="X95" s="28">
        <f t="shared" si="72"/>
        <v>14153156554.865622</v>
      </c>
      <c r="Y95" s="28">
        <f t="shared" si="72"/>
        <v>13628975618.546412</v>
      </c>
      <c r="Z95" s="28">
        <f t="shared" si="72"/>
        <v>12664599919.83913</v>
      </c>
      <c r="AA95" s="28">
        <f t="shared" si="72"/>
        <v>11359355546.211864</v>
      </c>
      <c r="AB95" s="28">
        <f t="shared" si="72"/>
        <v>10219565498.397736</v>
      </c>
      <c r="AC95" s="28">
        <f t="shared" si="72"/>
        <v>9220064557.5800667</v>
      </c>
      <c r="AD95" s="28">
        <f t="shared" si="72"/>
        <v>8340104946.4422655</v>
      </c>
      <c r="AE95" s="28">
        <f t="shared" si="72"/>
        <v>7562488603.7308073</v>
      </c>
      <c r="AF95" s="28">
        <f t="shared" si="72"/>
        <v>6872886381.3802357</v>
      </c>
      <c r="AG95" s="28">
        <f t="shared" si="72"/>
        <v>6259300606.5774059</v>
      </c>
      <c r="AH95" s="28">
        <f t="shared" si="72"/>
        <v>5711638319.142683</v>
      </c>
      <c r="AI95" s="28">
        <f t="shared" si="72"/>
        <v>5221370482.5182648</v>
      </c>
      <c r="AJ95" s="28">
        <f t="shared" si="72"/>
        <v>4781258379.8426218</v>
      </c>
      <c r="AK95" s="28">
        <f t="shared" si="72"/>
        <v>4385132814.0567999</v>
      </c>
      <c r="AL95" s="28">
        <f t="shared" si="72"/>
        <v>4027715037.8510647</v>
      </c>
      <c r="AM95" s="28">
        <f t="shared" si="72"/>
        <v>3704470836.1028085</v>
      </c>
      <c r="AN95" s="28">
        <f t="shared" si="72"/>
        <v>3411491080.1957979</v>
      </c>
      <c r="AO95" s="28">
        <f t="shared" si="72"/>
        <v>3145393522.9358068</v>
      </c>
      <c r="AP95" s="28">
        <f t="shared" si="72"/>
        <v>2903241716.4825611</v>
      </c>
      <c r="AQ95" s="28">
        <f t="shared" si="72"/>
        <v>2682477796.1793609</v>
      </c>
      <c r="AR95" s="27">
        <f ca="1">ROUND(SUMIF($F$121:$AQ$121,"&gt;=0",$F95:$AQ95),0)</f>
        <v>420694731219</v>
      </c>
    </row>
    <row r="96" spans="1:44" ht="15.75">
      <c r="A96" s="189" t="s">
        <v>120</v>
      </c>
      <c r="B96" s="176">
        <v>221</v>
      </c>
      <c r="D96" s="204" t="s">
        <v>125</v>
      </c>
      <c r="E96" s="88"/>
      <c r="F96" s="89"/>
      <c r="G96" s="89"/>
      <c r="H96" s="89"/>
      <c r="I96" s="89"/>
      <c r="J96" s="89"/>
      <c r="K96" s="89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89"/>
      <c r="AQ96" s="89"/>
      <c r="AR96" s="103"/>
    </row>
    <row r="97" spans="1:44" ht="15.75">
      <c r="A97" s="189" t="s">
        <v>122</v>
      </c>
      <c r="B97" s="176">
        <v>179000</v>
      </c>
      <c r="D97" s="204" t="s">
        <v>127</v>
      </c>
      <c r="E97" s="88"/>
      <c r="F97" s="28">
        <f t="shared" ref="F97:AQ97" si="73">F95-F84</f>
        <v>0</v>
      </c>
      <c r="G97" s="28">
        <f t="shared" si="73"/>
        <v>2127537085.4080002</v>
      </c>
      <c r="H97" s="28">
        <f t="shared" si="73"/>
        <v>6224465257.0089464</v>
      </c>
      <c r="I97" s="28">
        <f t="shared" si="73"/>
        <v>10247906401.703875</v>
      </c>
      <c r="J97" s="28">
        <f t="shared" si="73"/>
        <v>14089906305.41972</v>
      </c>
      <c r="K97" s="28">
        <f t="shared" si="73"/>
        <v>17215927328.381065</v>
      </c>
      <c r="L97" s="28">
        <f t="shared" si="73"/>
        <v>17934042608.771603</v>
      </c>
      <c r="M97" s="28">
        <f t="shared" si="73"/>
        <v>17254061220.800735</v>
      </c>
      <c r="N97" s="28">
        <f t="shared" si="73"/>
        <v>16599516238.193939</v>
      </c>
      <c r="O97" s="28">
        <f t="shared" si="73"/>
        <v>15969469443.171022</v>
      </c>
      <c r="P97" s="28">
        <f t="shared" si="73"/>
        <v>15363016701.971664</v>
      </c>
      <c r="Q97" s="28">
        <f t="shared" si="73"/>
        <v>14779286747.431942</v>
      </c>
      <c r="R97" s="28">
        <f t="shared" si="73"/>
        <v>14217440004.213707</v>
      </c>
      <c r="S97" s="28">
        <f t="shared" si="73"/>
        <v>13676667455.225201</v>
      </c>
      <c r="T97" s="28">
        <f t="shared" si="73"/>
        <v>13156189547.820431</v>
      </c>
      <c r="U97" s="28">
        <f t="shared" si="73"/>
        <v>12655255138.411875</v>
      </c>
      <c r="V97" s="28">
        <f t="shared" si="73"/>
        <v>12173140474.176788</v>
      </c>
      <c r="W97" s="28">
        <f t="shared" si="73"/>
        <v>11709148210.581581</v>
      </c>
      <c r="X97" s="28">
        <f t="shared" si="73"/>
        <v>11262606463.491566</v>
      </c>
      <c r="Y97" s="28">
        <f t="shared" si="73"/>
        <v>10832867894.674612</v>
      </c>
      <c r="Z97" s="28">
        <f t="shared" si="73"/>
        <v>10054633020.513262</v>
      </c>
      <c r="AA97" s="28">
        <f t="shared" si="73"/>
        <v>9007885706.5084267</v>
      </c>
      <c r="AB97" s="28">
        <f t="shared" si="73"/>
        <v>8094610624.2697992</v>
      </c>
      <c r="AC97" s="28">
        <f t="shared" si="73"/>
        <v>7294437500.2676201</v>
      </c>
      <c r="AD97" s="28">
        <f t="shared" si="73"/>
        <v>6590580323.1179714</v>
      </c>
      <c r="AE97" s="28">
        <f t="shared" si="73"/>
        <v>5969131930.300539</v>
      </c>
      <c r="AF97" s="28">
        <f t="shared" si="73"/>
        <v>5418510796.9144764</v>
      </c>
      <c r="AG97" s="28">
        <f t="shared" si="73"/>
        <v>4929024511.3261528</v>
      </c>
      <c r="AH97" s="28">
        <f t="shared" si="73"/>
        <v>4492523294.2778111</v>
      </c>
      <c r="AI97" s="28">
        <f t="shared" si="73"/>
        <v>4102123436.2669182</v>
      </c>
      <c r="AJ97" s="28">
        <f t="shared" si="73"/>
        <v>3751985351.4796362</v>
      </c>
      <c r="AK97" s="28">
        <f t="shared" si="73"/>
        <v>3437134540.4959669</v>
      </c>
      <c r="AL97" s="28">
        <f t="shared" si="73"/>
        <v>3153316449.5006475</v>
      </c>
      <c r="AM97" s="28">
        <f t="shared" si="73"/>
        <v>2896878248.2607346</v>
      </c>
      <c r="AN97" s="28">
        <f t="shared" si="73"/>
        <v>2664672094.1296725</v>
      </c>
      <c r="AO97" s="28">
        <f t="shared" si="73"/>
        <v>2453975629.4848018</v>
      </c>
      <c r="AP97" s="28">
        <f t="shared" si="73"/>
        <v>2262426366.5557599</v>
      </c>
      <c r="AQ97" s="28">
        <f t="shared" si="73"/>
        <v>2087967313.7757483</v>
      </c>
      <c r="AR97" s="27">
        <f t="shared" ref="AR97:AR107" ca="1" si="74">ROUND(SUMIF($F$121:$AQ$121,"&gt;=0",$F97:$AQ97),0)</f>
        <v>336150267664</v>
      </c>
    </row>
    <row r="98" spans="1:44" ht="15.75">
      <c r="A98" s="189" t="s">
        <v>124</v>
      </c>
      <c r="B98" s="176">
        <v>655000</v>
      </c>
      <c r="D98" s="208" t="s">
        <v>129</v>
      </c>
      <c r="E98" s="179">
        <v>0</v>
      </c>
      <c r="F98" s="28">
        <f ca="1">SUM(F99,F111:F114)</f>
        <v>0</v>
      </c>
      <c r="G98" s="28">
        <f t="shared" ref="G98:AQ98" ca="1" si="75">SUM(G99,G110:G114)</f>
        <v>1127636616.05</v>
      </c>
      <c r="H98" s="28">
        <f t="shared" ca="1" si="75"/>
        <v>2976032536.4257083</v>
      </c>
      <c r="I98" s="28">
        <f t="shared" ca="1" si="75"/>
        <v>4785686551.5848541</v>
      </c>
      <c r="J98" s="28">
        <f t="shared" ca="1" si="75"/>
        <v>6517343848.8908672</v>
      </c>
      <c r="K98" s="28">
        <f t="shared" ca="1" si="75"/>
        <v>7908889203.3942642</v>
      </c>
      <c r="L98" s="28">
        <f t="shared" ca="1" si="75"/>
        <v>8145019485.3665371</v>
      </c>
      <c r="M98" s="28">
        <f t="shared" ca="1" si="75"/>
        <v>7873081291.1433582</v>
      </c>
      <c r="N98" s="28">
        <f t="shared" ca="1" si="75"/>
        <v>7612225509.9652519</v>
      </c>
      <c r="O98" s="28">
        <f t="shared" ca="1" si="75"/>
        <v>7362011660.6557035</v>
      </c>
      <c r="P98" s="28">
        <f t="shared" ca="1" si="75"/>
        <v>7122016312.8625221</v>
      </c>
      <c r="Q98" s="28">
        <f t="shared" ca="1" si="75"/>
        <v>6891832445.248889</v>
      </c>
      <c r="R98" s="28">
        <f t="shared" ca="1" si="75"/>
        <v>6671068827.1337328</v>
      </c>
      <c r="S98" s="28">
        <f t="shared" ca="1" si="75"/>
        <v>6459349422.751482</v>
      </c>
      <c r="T98" s="28">
        <f t="shared" ca="1" si="75"/>
        <v>6256312817.3297462</v>
      </c>
      <c r="U98" s="28">
        <f t="shared" ca="1" si="75"/>
        <v>6037024323.4608212</v>
      </c>
      <c r="V98" s="28">
        <f t="shared" ca="1" si="75"/>
        <v>5520854445.4695272</v>
      </c>
      <c r="W98" s="28">
        <f t="shared" ca="1" si="75"/>
        <v>5012365420.0554752</v>
      </c>
      <c r="X98" s="28">
        <f t="shared" ca="1" si="75"/>
        <v>4511248987.0127831</v>
      </c>
      <c r="Y98" s="28">
        <f t="shared" ca="1" si="75"/>
        <v>4022126406.7541242</v>
      </c>
      <c r="Z98" s="28">
        <f t="shared" ca="1" si="75"/>
        <v>3492057917.3190722</v>
      </c>
      <c r="AA98" s="28">
        <f t="shared" ca="1" si="75"/>
        <v>3116729334.630353</v>
      </c>
      <c r="AB98" s="28">
        <f t="shared" ca="1" si="75"/>
        <v>2790066138.7860131</v>
      </c>
      <c r="AC98" s="28">
        <f t="shared" ca="1" si="75"/>
        <v>2504572436.9921074</v>
      </c>
      <c r="AD98" s="28">
        <f t="shared" ca="1" si="75"/>
        <v>2254080250.7387543</v>
      </c>
      <c r="AE98" s="28">
        <f t="shared" ca="1" si="75"/>
        <v>2033486631.1798174</v>
      </c>
      <c r="AF98" s="28">
        <f t="shared" ca="1" si="75"/>
        <v>1838547786.6629941</v>
      </c>
      <c r="AG98" s="28">
        <f t="shared" ca="1" si="75"/>
        <v>1665716860.2803197</v>
      </c>
      <c r="AH98" s="28">
        <f t="shared" ca="1" si="75"/>
        <v>1512015345.925837</v>
      </c>
      <c r="AI98" s="28">
        <f t="shared" ca="1" si="75"/>
        <v>1374930590.1466591</v>
      </c>
      <c r="AJ98" s="28">
        <f t="shared" ca="1" si="75"/>
        <v>1252333644.4036314</v>
      </c>
      <c r="AK98" s="28">
        <f t="shared" ca="1" si="75"/>
        <v>1142413084.837326</v>
      </c>
      <c r="AL98" s="28">
        <f t="shared" ca="1" si="75"/>
        <v>1043621429.8339368</v>
      </c>
      <c r="AM98" s="28">
        <f t="shared" ca="1" si="75"/>
        <v>954631549.54538918</v>
      </c>
      <c r="AN98" s="28">
        <f t="shared" ca="1" si="75"/>
        <v>874301040.92141604</v>
      </c>
      <c r="AO98" s="28">
        <f t="shared" ca="1" si="75"/>
        <v>801642983.88737142</v>
      </c>
      <c r="AP98" s="28">
        <f t="shared" ca="1" si="75"/>
        <v>735801833.50927246</v>
      </c>
      <c r="AQ98" s="28">
        <f t="shared" ca="1" si="75"/>
        <v>676033464.68398166</v>
      </c>
      <c r="AR98" s="27">
        <f t="shared" ca="1" si="74"/>
        <v>142875108436</v>
      </c>
    </row>
    <row r="99" spans="1:44" ht="15.75">
      <c r="A99" s="190" t="s">
        <v>126</v>
      </c>
      <c r="B99" s="176">
        <v>115001</v>
      </c>
      <c r="D99" s="209" t="s">
        <v>213</v>
      </c>
      <c r="E99" s="49"/>
      <c r="F99" s="28">
        <f>SUM(F100:F108)</f>
        <v>0</v>
      </c>
      <c r="G99" s="28">
        <f t="shared" ref="G99:AQ99" si="76">SUM(G100:G108)</f>
        <v>111382250</v>
      </c>
      <c r="H99" s="28">
        <f t="shared" si="76"/>
        <v>315529821.24502355</v>
      </c>
      <c r="I99" s="28">
        <f t="shared" si="76"/>
        <v>514691115.84888619</v>
      </c>
      <c r="J99" s="28">
        <f t="shared" si="76"/>
        <v>703813843.42450583</v>
      </c>
      <c r="K99" s="28">
        <f t="shared" si="76"/>
        <v>855912508.33324242</v>
      </c>
      <c r="L99" s="28">
        <f t="shared" si="76"/>
        <v>886303654.63044953</v>
      </c>
      <c r="M99" s="28">
        <f t="shared" si="76"/>
        <v>851303851.23629856</v>
      </c>
      <c r="N99" s="28">
        <f t="shared" si="76"/>
        <v>817730409.73595357</v>
      </c>
      <c r="O99" s="28">
        <f t="shared" si="76"/>
        <v>785526638.00265765</v>
      </c>
      <c r="P99" s="28">
        <f t="shared" si="76"/>
        <v>754638038.43588066</v>
      </c>
      <c r="Q99" s="28">
        <f t="shared" si="76"/>
        <v>725012225.35730076</v>
      </c>
      <c r="R99" s="28">
        <f t="shared" si="76"/>
        <v>696598845.42483497</v>
      </c>
      <c r="S99" s="28">
        <f t="shared" si="76"/>
        <v>669349500.95789325</v>
      </c>
      <c r="T99" s="28">
        <f t="shared" si="76"/>
        <v>643217676.07071126</v>
      </c>
      <c r="U99" s="28">
        <f t="shared" si="76"/>
        <v>618158665.51412809</v>
      </c>
      <c r="V99" s="28">
        <f t="shared" si="76"/>
        <v>594129506.129601</v>
      </c>
      <c r="W99" s="28">
        <f t="shared" si="76"/>
        <v>571088910.82255077</v>
      </c>
      <c r="X99" s="28">
        <f t="shared" si="76"/>
        <v>548997204.96532536</v>
      </c>
      <c r="Y99" s="28">
        <f t="shared" si="76"/>
        <v>527816265.14315474</v>
      </c>
      <c r="Z99" s="28">
        <f t="shared" si="76"/>
        <v>488077943.85387695</v>
      </c>
      <c r="AA99" s="28">
        <f t="shared" si="76"/>
        <v>437066995.45782346</v>
      </c>
      <c r="AB99" s="28">
        <f t="shared" si="76"/>
        <v>392508825.34094793</v>
      </c>
      <c r="AC99" s="28">
        <f t="shared" si="76"/>
        <v>353425423.67310148</v>
      </c>
      <c r="AD99" s="28">
        <f t="shared" si="76"/>
        <v>319010617.39283991</v>
      </c>
      <c r="AE99" s="28">
        <f t="shared" si="76"/>
        <v>288596170.71429604</v>
      </c>
      <c r="AF99" s="28">
        <f t="shared" si="76"/>
        <v>261625227.92756349</v>
      </c>
      <c r="AG99" s="28">
        <f t="shared" si="76"/>
        <v>237631378.401593</v>
      </c>
      <c r="AH99" s="28">
        <f t="shared" si="76"/>
        <v>216222054.96196875</v>
      </c>
      <c r="AI99" s="28">
        <f t="shared" si="76"/>
        <v>197065293.29641986</v>
      </c>
      <c r="AJ99" s="28">
        <f t="shared" si="76"/>
        <v>179879113.95962375</v>
      </c>
      <c r="AK99" s="28">
        <f t="shared" si="76"/>
        <v>164422962.6376403</v>
      </c>
      <c r="AL99" s="28">
        <f t="shared" si="76"/>
        <v>150490774.75272492</v>
      </c>
      <c r="AM99" s="28">
        <f t="shared" si="76"/>
        <v>137905328.81732652</v>
      </c>
      <c r="AN99" s="28">
        <f t="shared" si="76"/>
        <v>126513627.53259826</v>
      </c>
      <c r="AO99" s="28">
        <f t="shared" si="76"/>
        <v>116183102.53754315</v>
      </c>
      <c r="AP99" s="28">
        <f t="shared" si="76"/>
        <v>106798482.38510494</v>
      </c>
      <c r="AQ99" s="28">
        <f t="shared" si="76"/>
        <v>98259197.014740318</v>
      </c>
      <c r="AR99" s="27">
        <f t="shared" ca="1" si="74"/>
        <v>16462883452</v>
      </c>
    </row>
    <row r="100" spans="1:44" ht="15.75">
      <c r="A100" s="190" t="s">
        <v>128</v>
      </c>
      <c r="B100" s="176">
        <v>7500</v>
      </c>
      <c r="D100" s="210" t="s">
        <v>132</v>
      </c>
      <c r="E100" s="49"/>
      <c r="F100" s="28">
        <f t="shared" ref="F100:AQ100" si="77">F$74*$B$109</f>
        <v>0</v>
      </c>
      <c r="G100" s="28">
        <f t="shared" si="77"/>
        <v>23990400</v>
      </c>
      <c r="H100" s="28">
        <f t="shared" si="77"/>
        <v>69917576.12131159</v>
      </c>
      <c r="I100" s="28">
        <f t="shared" si="77"/>
        <v>114665617.27183862</v>
      </c>
      <c r="J100" s="28">
        <f t="shared" si="77"/>
        <v>157039777.81135917</v>
      </c>
      <c r="K100" s="28">
        <f t="shared" si="77"/>
        <v>191128401.25963846</v>
      </c>
      <c r="L100" s="28">
        <f t="shared" si="77"/>
        <v>198315179.28664416</v>
      </c>
      <c r="M100" s="28">
        <f t="shared" si="77"/>
        <v>190038564.26453426</v>
      </c>
      <c r="N100" s="28">
        <f t="shared" si="77"/>
        <v>182099249.65935221</v>
      </c>
      <c r="O100" s="28">
        <f t="shared" si="77"/>
        <v>174483829.14127761</v>
      </c>
      <c r="P100" s="28">
        <f t="shared" si="77"/>
        <v>167179415.33336899</v>
      </c>
      <c r="Q100" s="28">
        <f t="shared" si="77"/>
        <v>160173620.27769247</v>
      </c>
      <c r="R100" s="28">
        <f t="shared" si="77"/>
        <v>153454536.61514643</v>
      </c>
      <c r="S100" s="28">
        <f t="shared" si="77"/>
        <v>147010719.45372128</v>
      </c>
      <c r="T100" s="28">
        <f t="shared" si="77"/>
        <v>140831168.9008019</v>
      </c>
      <c r="U100" s="28">
        <f t="shared" si="77"/>
        <v>134905313.23595303</v>
      </c>
      <c r="V100" s="28">
        <f t="shared" si="77"/>
        <v>129222992.70143577</v>
      </c>
      <c r="W100" s="28">
        <f t="shared" si="77"/>
        <v>123774443.88848574</v>
      </c>
      <c r="X100" s="28">
        <f t="shared" si="77"/>
        <v>118550284.69813722</v>
      </c>
      <c r="Y100" s="28">
        <f t="shared" si="77"/>
        <v>113541499.85610922</v>
      </c>
      <c r="Z100" s="28">
        <f t="shared" si="77"/>
        <v>104933547.01830475</v>
      </c>
      <c r="AA100" s="28">
        <f t="shared" si="77"/>
        <v>93604643.35465686</v>
      </c>
      <c r="AB100" s="28">
        <f t="shared" si="77"/>
        <v>83750289.716231719</v>
      </c>
      <c r="AC100" s="28">
        <f t="shared" si="77"/>
        <v>75142806.629636511</v>
      </c>
      <c r="AD100" s="28">
        <f t="shared" si="77"/>
        <v>67594898.151124403</v>
      </c>
      <c r="AE100" s="28">
        <f t="shared" si="77"/>
        <v>60951653.071055882</v>
      </c>
      <c r="AF100" s="28">
        <f t="shared" si="77"/>
        <v>55084281.161306143</v>
      </c>
      <c r="AG100" s="28">
        <f t="shared" si="77"/>
        <v>49885177.791654155</v>
      </c>
      <c r="AH100" s="28">
        <f t="shared" si="77"/>
        <v>45264012.218600877</v>
      </c>
      <c r="AI100" s="28">
        <f t="shared" si="77"/>
        <v>41144609.684494659</v>
      </c>
      <c r="AJ100" s="28">
        <f t="shared" si="77"/>
        <v>37462452.775783829</v>
      </c>
      <c r="AK100" s="28">
        <f t="shared" si="77"/>
        <v>34162668.652180806</v>
      </c>
      <c r="AL100" s="28">
        <f t="shared" si="77"/>
        <v>31198399.595302608</v>
      </c>
      <c r="AM100" s="28">
        <f t="shared" si="77"/>
        <v>28529477.573377531</v>
      </c>
      <c r="AN100" s="28">
        <f t="shared" si="77"/>
        <v>26121341.152623087</v>
      </c>
      <c r="AO100" s="28">
        <f t="shared" si="77"/>
        <v>23944146.540302221</v>
      </c>
      <c r="AP100" s="28">
        <f t="shared" si="77"/>
        <v>21972034.868035991</v>
      </c>
      <c r="AQ100" s="28">
        <f t="shared" si="77"/>
        <v>20182525.788446099</v>
      </c>
      <c r="AR100" s="27">
        <f t="shared" ca="1" si="74"/>
        <v>3591251556</v>
      </c>
    </row>
    <row r="101" spans="1:44" ht="15.75">
      <c r="A101" s="190" t="s">
        <v>130</v>
      </c>
      <c r="B101" s="176">
        <v>95000</v>
      </c>
      <c r="D101" s="210" t="s">
        <v>134</v>
      </c>
      <c r="E101" s="49"/>
      <c r="F101" s="28">
        <f t="shared" ref="F101:AQ101" si="78">F$74*$B$110</f>
        <v>0</v>
      </c>
      <c r="G101" s="28">
        <f t="shared" si="78"/>
        <v>15680000</v>
      </c>
      <c r="H101" s="28">
        <f t="shared" si="78"/>
        <v>45697762.170791894</v>
      </c>
      <c r="I101" s="28">
        <f t="shared" si="78"/>
        <v>74944847.8900906</v>
      </c>
      <c r="J101" s="28">
        <f t="shared" si="78"/>
        <v>102640377.65448312</v>
      </c>
      <c r="K101" s="28">
        <f t="shared" si="78"/>
        <v>124920523.69911009</v>
      </c>
      <c r="L101" s="28">
        <f t="shared" si="78"/>
        <v>129617764.23963672</v>
      </c>
      <c r="M101" s="28">
        <f t="shared" si="78"/>
        <v>124208211.9376041</v>
      </c>
      <c r="N101" s="28">
        <f t="shared" si="78"/>
        <v>119019117.42441322</v>
      </c>
      <c r="O101" s="28">
        <f t="shared" si="78"/>
        <v>114041718.3929919</v>
      </c>
      <c r="P101" s="28">
        <f t="shared" si="78"/>
        <v>109267591.72115619</v>
      </c>
      <c r="Q101" s="28">
        <f t="shared" si="78"/>
        <v>104688640.70437416</v>
      </c>
      <c r="R101" s="28">
        <f t="shared" si="78"/>
        <v>100297082.75499767</v>
      </c>
      <c r="S101" s="28">
        <f t="shared" si="78"/>
        <v>96085437.551451817</v>
      </c>
      <c r="T101" s="28">
        <f t="shared" si="78"/>
        <v>92046515.621439159</v>
      </c>
      <c r="U101" s="28">
        <f t="shared" si="78"/>
        <v>88173407.343760148</v>
      </c>
      <c r="V101" s="28">
        <f t="shared" si="78"/>
        <v>84459472.353879601</v>
      </c>
      <c r="W101" s="28">
        <f t="shared" si="78"/>
        <v>80898329.33887957</v>
      </c>
      <c r="X101" s="28">
        <f t="shared" si="78"/>
        <v>77483846.20793283</v>
      </c>
      <c r="Y101" s="28">
        <f t="shared" si="78"/>
        <v>74210130.624907985</v>
      </c>
      <c r="Z101" s="28">
        <f t="shared" si="78"/>
        <v>68584017.659022719</v>
      </c>
      <c r="AA101" s="28">
        <f t="shared" si="78"/>
        <v>61179505.460560039</v>
      </c>
      <c r="AB101" s="28">
        <f t="shared" si="78"/>
        <v>54738751.448517464</v>
      </c>
      <c r="AC101" s="28">
        <f t="shared" si="78"/>
        <v>49112945.509566344</v>
      </c>
      <c r="AD101" s="28">
        <f t="shared" si="78"/>
        <v>44179671.994198948</v>
      </c>
      <c r="AE101" s="28">
        <f t="shared" si="78"/>
        <v>39837681.745788157</v>
      </c>
      <c r="AF101" s="28">
        <f t="shared" si="78"/>
        <v>36002798.144644536</v>
      </c>
      <c r="AG101" s="28">
        <f t="shared" si="78"/>
        <v>32604691.367094219</v>
      </c>
      <c r="AH101" s="28">
        <f t="shared" si="78"/>
        <v>29584321.711503841</v>
      </c>
      <c r="AI101" s="28">
        <f t="shared" si="78"/>
        <v>26891901.754571673</v>
      </c>
      <c r="AJ101" s="28">
        <f t="shared" si="78"/>
        <v>24485263.252146292</v>
      </c>
      <c r="AK101" s="28">
        <f t="shared" si="78"/>
        <v>22328541.602732554</v>
      </c>
      <c r="AL101" s="28">
        <f t="shared" si="78"/>
        <v>20391110.846603014</v>
      </c>
      <c r="AM101" s="28">
        <f t="shared" si="78"/>
        <v>18646717.368220609</v>
      </c>
      <c r="AN101" s="28">
        <f t="shared" si="78"/>
        <v>17072771.995178487</v>
      </c>
      <c r="AO101" s="28">
        <f t="shared" si="78"/>
        <v>15649768.980589686</v>
      </c>
      <c r="AP101" s="28">
        <f t="shared" si="78"/>
        <v>14360807.103291497</v>
      </c>
      <c r="AQ101" s="28">
        <f t="shared" si="78"/>
        <v>13191193.325781764</v>
      </c>
      <c r="AR101" s="27">
        <f t="shared" ca="1" si="74"/>
        <v>2347223239</v>
      </c>
    </row>
    <row r="102" spans="1:44" ht="15.75">
      <c r="A102" s="190" t="s">
        <v>131</v>
      </c>
      <c r="B102" s="176">
        <v>83700</v>
      </c>
      <c r="D102" s="210" t="s">
        <v>135</v>
      </c>
      <c r="E102" s="49"/>
      <c r="F102" s="28">
        <f t="shared" ref="F102:AQ102" si="79">F$74*$B$111</f>
        <v>0</v>
      </c>
      <c r="G102" s="28">
        <f t="shared" si="79"/>
        <v>42963200</v>
      </c>
      <c r="H102" s="28">
        <f t="shared" si="79"/>
        <v>125211868.34796979</v>
      </c>
      <c r="I102" s="28">
        <f t="shared" si="79"/>
        <v>205348883.21884826</v>
      </c>
      <c r="J102" s="28">
        <f t="shared" si="79"/>
        <v>281234634.77328378</v>
      </c>
      <c r="K102" s="28">
        <f t="shared" si="79"/>
        <v>342282234.93556166</v>
      </c>
      <c r="L102" s="28">
        <f t="shared" si="79"/>
        <v>355152674.0166046</v>
      </c>
      <c r="M102" s="28">
        <f t="shared" si="79"/>
        <v>340330500.70903522</v>
      </c>
      <c r="N102" s="28">
        <f t="shared" si="79"/>
        <v>326112381.74289221</v>
      </c>
      <c r="O102" s="28">
        <f t="shared" si="79"/>
        <v>312474308.39679784</v>
      </c>
      <c r="P102" s="28">
        <f t="shared" si="79"/>
        <v>299393201.31596798</v>
      </c>
      <c r="Q102" s="28">
        <f t="shared" si="79"/>
        <v>286846875.52998519</v>
      </c>
      <c r="R102" s="28">
        <f t="shared" si="79"/>
        <v>274814006.74869359</v>
      </c>
      <c r="S102" s="28">
        <f t="shared" si="79"/>
        <v>263274098.89097798</v>
      </c>
      <c r="T102" s="28">
        <f t="shared" si="79"/>
        <v>252207452.80274329</v>
      </c>
      <c r="U102" s="28">
        <f t="shared" si="79"/>
        <v>241595136.12190279</v>
      </c>
      <c r="V102" s="28">
        <f t="shared" si="79"/>
        <v>231418954.24963009</v>
      </c>
      <c r="W102" s="28">
        <f t="shared" si="79"/>
        <v>221661422.38853002</v>
      </c>
      <c r="X102" s="28">
        <f t="shared" si="79"/>
        <v>212305738.60973594</v>
      </c>
      <c r="Y102" s="28">
        <f t="shared" si="79"/>
        <v>203335757.9122479</v>
      </c>
      <c r="Z102" s="28">
        <f t="shared" si="79"/>
        <v>187920208.38572225</v>
      </c>
      <c r="AA102" s="28">
        <f t="shared" si="79"/>
        <v>167631844.96193451</v>
      </c>
      <c r="AB102" s="28">
        <f t="shared" si="79"/>
        <v>149984178.96893787</v>
      </c>
      <c r="AC102" s="28">
        <f t="shared" si="79"/>
        <v>134569470.69621179</v>
      </c>
      <c r="AD102" s="28">
        <f t="shared" si="79"/>
        <v>121052301.26410513</v>
      </c>
      <c r="AE102" s="28">
        <f t="shared" si="79"/>
        <v>109155247.98345955</v>
      </c>
      <c r="AF102" s="28">
        <f t="shared" si="79"/>
        <v>98647666.916326031</v>
      </c>
      <c r="AG102" s="28">
        <f t="shared" si="79"/>
        <v>89336854.345838159</v>
      </c>
      <c r="AH102" s="28">
        <f t="shared" si="79"/>
        <v>81061041.489520535</v>
      </c>
      <c r="AI102" s="28">
        <f t="shared" si="79"/>
        <v>73683810.80752638</v>
      </c>
      <c r="AJ102" s="28">
        <f t="shared" si="79"/>
        <v>67089621.31088084</v>
      </c>
      <c r="AK102" s="28">
        <f t="shared" si="79"/>
        <v>61180203.991487198</v>
      </c>
      <c r="AL102" s="28">
        <f t="shared" si="79"/>
        <v>55871643.719692253</v>
      </c>
      <c r="AM102" s="28">
        <f t="shared" si="79"/>
        <v>51092005.588924468</v>
      </c>
      <c r="AN102" s="28">
        <f t="shared" si="79"/>
        <v>46779395.266789056</v>
      </c>
      <c r="AO102" s="28">
        <f t="shared" si="79"/>
        <v>42880367.006815739</v>
      </c>
      <c r="AP102" s="28">
        <f t="shared" si="79"/>
        <v>39348611.4630187</v>
      </c>
      <c r="AQ102" s="28">
        <f t="shared" si="79"/>
        <v>36143869.712642036</v>
      </c>
      <c r="AR102" s="27">
        <f t="shared" ca="1" si="74"/>
        <v>6431391675</v>
      </c>
    </row>
    <row r="103" spans="1:44" ht="15.75">
      <c r="A103" s="190" t="s">
        <v>133</v>
      </c>
      <c r="B103" s="176">
        <v>16900</v>
      </c>
      <c r="D103" s="210" t="s">
        <v>249</v>
      </c>
      <c r="E103" s="49"/>
      <c r="F103" s="28">
        <f t="shared" ref="F103:AQ103" si="80">F$74*$B$112</f>
        <v>0</v>
      </c>
      <c r="G103" s="28">
        <f t="shared" si="80"/>
        <v>18816000</v>
      </c>
      <c r="H103" s="28">
        <f t="shared" si="80"/>
        <v>54837314.604950272</v>
      </c>
      <c r="I103" s="28">
        <f t="shared" si="80"/>
        <v>89933817.468108729</v>
      </c>
      <c r="J103" s="28">
        <f t="shared" si="80"/>
        <v>123168453.18537974</v>
      </c>
      <c r="K103" s="28">
        <f t="shared" si="80"/>
        <v>149904628.43893212</v>
      </c>
      <c r="L103" s="28">
        <f t="shared" si="80"/>
        <v>155541317.08756405</v>
      </c>
      <c r="M103" s="28">
        <f t="shared" si="80"/>
        <v>149049854.32512492</v>
      </c>
      <c r="N103" s="28">
        <f t="shared" si="80"/>
        <v>142822940.90929586</v>
      </c>
      <c r="O103" s="28">
        <f t="shared" si="80"/>
        <v>136850062.07159027</v>
      </c>
      <c r="P103" s="28">
        <f t="shared" si="80"/>
        <v>131121110.06538743</v>
      </c>
      <c r="Q103" s="28">
        <f t="shared" si="80"/>
        <v>125626368.845249</v>
      </c>
      <c r="R103" s="28">
        <f t="shared" si="80"/>
        <v>120356499.30599719</v>
      </c>
      <c r="S103" s="28">
        <f t="shared" si="80"/>
        <v>115302525.06174217</v>
      </c>
      <c r="T103" s="28">
        <f t="shared" si="80"/>
        <v>110455818.74572699</v>
      </c>
      <c r="U103" s="28">
        <f t="shared" si="80"/>
        <v>105808088.81251217</v>
      </c>
      <c r="V103" s="28">
        <f t="shared" si="80"/>
        <v>101351366.82465552</v>
      </c>
      <c r="W103" s="28">
        <f t="shared" si="80"/>
        <v>97077995.206655487</v>
      </c>
      <c r="X103" s="28">
        <f t="shared" si="80"/>
        <v>92980615.449519396</v>
      </c>
      <c r="Y103" s="28">
        <f t="shared" si="80"/>
        <v>89052156.749889582</v>
      </c>
      <c r="Z103" s="28">
        <f t="shared" si="80"/>
        <v>82300821.190827265</v>
      </c>
      <c r="AA103" s="28">
        <f t="shared" si="80"/>
        <v>73415406.552672058</v>
      </c>
      <c r="AB103" s="28">
        <f t="shared" si="80"/>
        <v>65686501.73822096</v>
      </c>
      <c r="AC103" s="28">
        <f t="shared" si="80"/>
        <v>58935534.61147961</v>
      </c>
      <c r="AD103" s="28">
        <f t="shared" si="80"/>
        <v>53015606.393038742</v>
      </c>
      <c r="AE103" s="28">
        <f t="shared" si="80"/>
        <v>47805218.094945788</v>
      </c>
      <c r="AF103" s="28">
        <f t="shared" si="80"/>
        <v>43203357.773573451</v>
      </c>
      <c r="AG103" s="28">
        <f t="shared" si="80"/>
        <v>39125629.640513062</v>
      </c>
      <c r="AH103" s="28">
        <f t="shared" si="80"/>
        <v>35501186.053804614</v>
      </c>
      <c r="AI103" s="28">
        <f t="shared" si="80"/>
        <v>32270282.105486006</v>
      </c>
      <c r="AJ103" s="28">
        <f t="shared" si="80"/>
        <v>29382315.902575549</v>
      </c>
      <c r="AK103" s="28">
        <f t="shared" si="80"/>
        <v>26794249.923279062</v>
      </c>
      <c r="AL103" s="28">
        <f t="shared" si="80"/>
        <v>24469333.015923616</v>
      </c>
      <c r="AM103" s="28">
        <f t="shared" si="80"/>
        <v>22376060.841864727</v>
      </c>
      <c r="AN103" s="28">
        <f t="shared" si="80"/>
        <v>20487326.394214187</v>
      </c>
      <c r="AO103" s="28">
        <f t="shared" si="80"/>
        <v>18779722.776707623</v>
      </c>
      <c r="AP103" s="28">
        <f t="shared" si="80"/>
        <v>17232968.523949798</v>
      </c>
      <c r="AQ103" s="28">
        <f t="shared" si="80"/>
        <v>15829431.990938116</v>
      </c>
      <c r="AR103" s="27">
        <f t="shared" ca="1" si="74"/>
        <v>2816667887</v>
      </c>
    </row>
    <row r="104" spans="1:44" ht="15.75">
      <c r="A104" s="190" t="s">
        <v>207</v>
      </c>
      <c r="B104" s="180">
        <v>55700</v>
      </c>
      <c r="C104" s="16"/>
      <c r="D104" s="211" t="s">
        <v>137</v>
      </c>
      <c r="E104" s="13"/>
      <c r="F104" s="110">
        <f>'1'!F30*$B$113</f>
        <v>0</v>
      </c>
      <c r="G104" s="110">
        <f>'1'!G30*$B$113</f>
        <v>2770950</v>
      </c>
      <c r="H104" s="110">
        <f>'1'!H30*$B$113</f>
        <v>5541900</v>
      </c>
      <c r="I104" s="110">
        <f>'1'!I30*$B$113</f>
        <v>8312850</v>
      </c>
      <c r="J104" s="110">
        <f>'1'!J30*$B$113</f>
        <v>11083800</v>
      </c>
      <c r="K104" s="110">
        <f>'1'!K30*$B$113</f>
        <v>13300560</v>
      </c>
      <c r="L104" s="110">
        <f>'1'!L30*$B$113</f>
        <v>13300560</v>
      </c>
      <c r="M104" s="110">
        <f>'1'!M30*$B$113</f>
        <v>13300560</v>
      </c>
      <c r="N104" s="110">
        <f>'1'!N30*$B$113</f>
        <v>13300560</v>
      </c>
      <c r="O104" s="110">
        <f>'1'!O30*$B$113</f>
        <v>13300560</v>
      </c>
      <c r="P104" s="110">
        <f>'1'!P30*$B$113</f>
        <v>13300560</v>
      </c>
      <c r="Q104" s="110">
        <f>'1'!Q30*$B$113</f>
        <v>13300560</v>
      </c>
      <c r="R104" s="110">
        <f>'1'!R30*$B$113</f>
        <v>13300560</v>
      </c>
      <c r="S104" s="110">
        <f>'1'!S30*$B$113</f>
        <v>13300560</v>
      </c>
      <c r="T104" s="110">
        <f>'1'!T30*$B$113</f>
        <v>13300560</v>
      </c>
      <c r="U104" s="110">
        <f>'1'!U30*$B$113</f>
        <v>13300560</v>
      </c>
      <c r="V104" s="110">
        <f>'1'!V30*$B$113</f>
        <v>13300560</v>
      </c>
      <c r="W104" s="110">
        <f>'1'!W30*$B$113</f>
        <v>13300560</v>
      </c>
      <c r="X104" s="110">
        <f>'1'!X30*$B$113</f>
        <v>13300560</v>
      </c>
      <c r="Y104" s="110">
        <f>'1'!Y30*$B$113</f>
        <v>13300560</v>
      </c>
      <c r="Z104" s="110">
        <f>'1'!Z30*$B$113</f>
        <v>12369520.800000001</v>
      </c>
      <c r="AA104" s="110">
        <f>'1'!AA30*$B$113</f>
        <v>11503654.343999999</v>
      </c>
      <c r="AB104" s="110">
        <f>'1'!AB30*$B$113</f>
        <v>10698398.53992</v>
      </c>
      <c r="AC104" s="110">
        <f>'1'!AC30*$B$113</f>
        <v>9949510.6421256009</v>
      </c>
      <c r="AD104" s="110">
        <f>'1'!AD30*$B$113</f>
        <v>9253044.8971768077</v>
      </c>
      <c r="AE104" s="110">
        <f>'1'!AE30*$B$113</f>
        <v>8605331.7543744333</v>
      </c>
      <c r="AF104" s="110">
        <f>'1'!AF30*$B$113</f>
        <v>8002958.5315682227</v>
      </c>
      <c r="AG104" s="110">
        <f>'1'!AG30*$B$113</f>
        <v>7442751.4343584459</v>
      </c>
      <c r="AH104" s="110">
        <f>'1'!AH30*$B$113</f>
        <v>6921758.8339533554</v>
      </c>
      <c r="AI104" s="110">
        <f>'1'!AI30*$B$113</f>
        <v>6437235.7155766208</v>
      </c>
      <c r="AJ104" s="110">
        <f>'1'!AJ30*$B$113</f>
        <v>5986629.2154862573</v>
      </c>
      <c r="AK104" s="110">
        <f>'1'!AK30*$B$113</f>
        <v>5567565.1704022186</v>
      </c>
      <c r="AL104" s="110">
        <f>'1'!AL30*$B$113</f>
        <v>5177835.6084740628</v>
      </c>
      <c r="AM104" s="110">
        <f>'1'!AM30*$B$113</f>
        <v>4815387.1158808786</v>
      </c>
      <c r="AN104" s="110">
        <f>'1'!AN30*$B$113</f>
        <v>4478310.0177692166</v>
      </c>
      <c r="AO104" s="110">
        <f>'1'!AO30*$B$113</f>
        <v>4164828.3165253713</v>
      </c>
      <c r="AP104" s="110">
        <f>'1'!AP30*$B$113</f>
        <v>3873290.3343685954</v>
      </c>
      <c r="AQ104" s="110">
        <f>'1'!AQ30*$B$113</f>
        <v>3602160.0109627941</v>
      </c>
      <c r="AR104" s="127">
        <f t="shared" ca="1" si="74"/>
        <v>356068071</v>
      </c>
    </row>
    <row r="105" spans="1:44" ht="15.75">
      <c r="A105" s="190" t="s">
        <v>136</v>
      </c>
      <c r="B105" s="180">
        <v>161000</v>
      </c>
      <c r="C105" s="16"/>
      <c r="D105" s="211" t="s">
        <v>139</v>
      </c>
      <c r="E105" s="13"/>
      <c r="F105" s="110">
        <f>'1'!F30*$B$114</f>
        <v>0</v>
      </c>
      <c r="G105" s="110">
        <f>'1'!G30*$B$114</f>
        <v>4140500</v>
      </c>
      <c r="H105" s="110">
        <f>'1'!H30*$B$114</f>
        <v>8281000</v>
      </c>
      <c r="I105" s="110">
        <f>'1'!I30*$B$114</f>
        <v>12421500</v>
      </c>
      <c r="J105" s="110">
        <f>'1'!J30*$B$114</f>
        <v>16562000</v>
      </c>
      <c r="K105" s="110">
        <f>'1'!K30*$B$114</f>
        <v>19874400</v>
      </c>
      <c r="L105" s="110">
        <f>'1'!L30*$B$114</f>
        <v>19874400</v>
      </c>
      <c r="M105" s="110">
        <f>'1'!M30*$B$114</f>
        <v>19874400</v>
      </c>
      <c r="N105" s="110">
        <f>'1'!N30*$B$114</f>
        <v>19874400</v>
      </c>
      <c r="O105" s="110">
        <f>'1'!O30*$B$114</f>
        <v>19874400</v>
      </c>
      <c r="P105" s="110">
        <f>'1'!P30*$B$114</f>
        <v>19874400</v>
      </c>
      <c r="Q105" s="110">
        <f>'1'!Q30*$B$114</f>
        <v>19874400</v>
      </c>
      <c r="R105" s="110">
        <f>'1'!R30*$B$114</f>
        <v>19874400</v>
      </c>
      <c r="S105" s="110">
        <f>'1'!S30*$B$114</f>
        <v>19874400</v>
      </c>
      <c r="T105" s="110">
        <f>'1'!T30*$B$114</f>
        <v>19874400</v>
      </c>
      <c r="U105" s="110">
        <f>'1'!U30*$B$114</f>
        <v>19874400</v>
      </c>
      <c r="V105" s="110">
        <f>'1'!V30*$B$114</f>
        <v>19874400</v>
      </c>
      <c r="W105" s="110">
        <f>'1'!W30*$B$114</f>
        <v>19874400</v>
      </c>
      <c r="X105" s="110">
        <f>'1'!X30*$B$114</f>
        <v>19874400</v>
      </c>
      <c r="Y105" s="110">
        <f>'1'!Y30*$B$114</f>
        <v>19874400</v>
      </c>
      <c r="Z105" s="110">
        <f>'1'!Z30*$B$114</f>
        <v>18483192</v>
      </c>
      <c r="AA105" s="110">
        <f>'1'!AA30*$B$114</f>
        <v>17189368.559999999</v>
      </c>
      <c r="AB105" s="110">
        <f>'1'!AB30*$B$114</f>
        <v>15986112.7608</v>
      </c>
      <c r="AC105" s="110">
        <f>'1'!AC30*$B$114</f>
        <v>14867084.867544003</v>
      </c>
      <c r="AD105" s="110">
        <f>'1'!AD30*$B$114</f>
        <v>13826388.926815921</v>
      </c>
      <c r="AE105" s="110">
        <f>'1'!AE30*$B$114</f>
        <v>12858541.701938808</v>
      </c>
      <c r="AF105" s="110">
        <f>'1'!AF30*$B$114</f>
        <v>11958443.78280309</v>
      </c>
      <c r="AG105" s="110">
        <f>'1'!AG30*$B$114</f>
        <v>11121352.718006874</v>
      </c>
      <c r="AH105" s="110">
        <f>'1'!AH30*$B$114</f>
        <v>10342858.027746394</v>
      </c>
      <c r="AI105" s="110">
        <f>'1'!AI30*$B$114</f>
        <v>9618857.9658041447</v>
      </c>
      <c r="AJ105" s="110">
        <f>'1'!AJ30*$B$114</f>
        <v>8945537.9081978556</v>
      </c>
      <c r="AK105" s="110">
        <f>'1'!AK30*$B$114</f>
        <v>8319350.2546240054</v>
      </c>
      <c r="AL105" s="110">
        <f>'1'!AL30*$B$114</f>
        <v>7736995.7368003242</v>
      </c>
      <c r="AM105" s="110">
        <f>'1'!AM30*$B$114</f>
        <v>7195406.0352243008</v>
      </c>
      <c r="AN105" s="110">
        <f>'1'!AN30*$B$114</f>
        <v>6691727.6127586002</v>
      </c>
      <c r="AO105" s="110">
        <f>'1'!AO30*$B$114</f>
        <v>6223306.6798654972</v>
      </c>
      <c r="AP105" s="110">
        <f>'1'!AP30*$B$114</f>
        <v>5787675.2122749127</v>
      </c>
      <c r="AQ105" s="110">
        <f>'1'!AQ30*$B$114</f>
        <v>5382537.9474156694</v>
      </c>
      <c r="AR105" s="127">
        <f t="shared" ca="1" si="74"/>
        <v>532055739</v>
      </c>
    </row>
    <row r="106" spans="1:44" ht="15.75">
      <c r="A106" s="190" t="s">
        <v>138</v>
      </c>
      <c r="B106" s="180">
        <v>32100</v>
      </c>
      <c r="C106" s="16"/>
      <c r="D106" s="211" t="s">
        <v>250</v>
      </c>
      <c r="E106" s="13"/>
      <c r="F106" s="110">
        <f>'1'!F30*$B$115</f>
        <v>0</v>
      </c>
      <c r="G106" s="110">
        <f>'1'!G30*$B$115</f>
        <v>2229500</v>
      </c>
      <c r="H106" s="110">
        <f>'1'!H30*$B$115</f>
        <v>4459000</v>
      </c>
      <c r="I106" s="110">
        <f>'1'!I30*$B$115</f>
        <v>6688500</v>
      </c>
      <c r="J106" s="110">
        <f>'1'!J30*$B$115</f>
        <v>8918000</v>
      </c>
      <c r="K106" s="110">
        <f>'1'!K30*$B$115</f>
        <v>10701600</v>
      </c>
      <c r="L106" s="110">
        <f>'1'!L30*$B$115</f>
        <v>10701600</v>
      </c>
      <c r="M106" s="110">
        <f>'1'!M30*$B$115</f>
        <v>10701600</v>
      </c>
      <c r="N106" s="110">
        <f>'1'!N30*$B$115</f>
        <v>10701600</v>
      </c>
      <c r="O106" s="110">
        <f>'1'!O30*$B$115</f>
        <v>10701600</v>
      </c>
      <c r="P106" s="110">
        <f>'1'!P30*$B$115</f>
        <v>10701600</v>
      </c>
      <c r="Q106" s="110">
        <f>'1'!Q30*$B$115</f>
        <v>10701600</v>
      </c>
      <c r="R106" s="110">
        <f>'1'!R30*$B$115</f>
        <v>10701600</v>
      </c>
      <c r="S106" s="110">
        <f>'1'!S30*$B$115</f>
        <v>10701600</v>
      </c>
      <c r="T106" s="110">
        <f>'1'!T30*$B$115</f>
        <v>10701600</v>
      </c>
      <c r="U106" s="110">
        <f>'1'!U30*$B$115</f>
        <v>10701600</v>
      </c>
      <c r="V106" s="110">
        <f>'1'!V30*$B$115</f>
        <v>10701600</v>
      </c>
      <c r="W106" s="110">
        <f>'1'!W30*$B$115</f>
        <v>10701600</v>
      </c>
      <c r="X106" s="110">
        <f>'1'!X30*$B$115</f>
        <v>10701600</v>
      </c>
      <c r="Y106" s="110">
        <f>'1'!Y30*$B$115</f>
        <v>10701600</v>
      </c>
      <c r="Z106" s="110">
        <f>'1'!Z30*$B$115</f>
        <v>9952488</v>
      </c>
      <c r="AA106" s="110">
        <f>'1'!AA30*$B$115</f>
        <v>9255813.8399999999</v>
      </c>
      <c r="AB106" s="110">
        <f>'1'!AB30*$B$115</f>
        <v>8607906.8712000009</v>
      </c>
      <c r="AC106" s="110">
        <f>'1'!AC30*$B$115</f>
        <v>8005353.3902160013</v>
      </c>
      <c r="AD106" s="110">
        <f>'1'!AD30*$B$115</f>
        <v>7444978.6529008802</v>
      </c>
      <c r="AE106" s="110">
        <f>'1'!AE30*$B$115</f>
        <v>6923830.1471978193</v>
      </c>
      <c r="AF106" s="110">
        <f>'1'!AF30*$B$115</f>
        <v>6439162.0368939722</v>
      </c>
      <c r="AG106" s="110">
        <f>'1'!AG30*$B$115</f>
        <v>5988420.6943113934</v>
      </c>
      <c r="AH106" s="110">
        <f>'1'!AH30*$B$115</f>
        <v>5569231.2457095962</v>
      </c>
      <c r="AI106" s="110">
        <f>'1'!AI30*$B$115</f>
        <v>5179385.0585099244</v>
      </c>
      <c r="AJ106" s="110">
        <f>'1'!AJ30*$B$115</f>
        <v>4816828.1044142302</v>
      </c>
      <c r="AK106" s="110">
        <f>'1'!AK30*$B$115</f>
        <v>4479650.137105233</v>
      </c>
      <c r="AL106" s="110">
        <f>'1'!AL30*$B$115</f>
        <v>4166074.6275078668</v>
      </c>
      <c r="AM106" s="110">
        <f>'1'!AM30*$B$115</f>
        <v>3874449.4035823159</v>
      </c>
      <c r="AN106" s="110">
        <f>'1'!AN30*$B$115</f>
        <v>3603237.9453315539</v>
      </c>
      <c r="AO106" s="110">
        <f>'1'!AO30*$B$115</f>
        <v>3351011.2891583447</v>
      </c>
      <c r="AP106" s="110">
        <f>'1'!AP30*$B$115</f>
        <v>3116440.4989172607</v>
      </c>
      <c r="AQ106" s="110">
        <f>'1'!AQ30*$B$115</f>
        <v>2898289.6639930527</v>
      </c>
      <c r="AR106" s="127">
        <f t="shared" ca="1" si="74"/>
        <v>286491552</v>
      </c>
    </row>
    <row r="107" spans="1:44" ht="15.75">
      <c r="A107" s="191" t="s">
        <v>140</v>
      </c>
      <c r="B107" s="180">
        <v>174300</v>
      </c>
      <c r="C107" s="16"/>
      <c r="D107" s="211" t="s">
        <v>143</v>
      </c>
      <c r="E107" s="13"/>
      <c r="F107" s="110">
        <f>$B$87*$B$113*'1'!F28</f>
        <v>0</v>
      </c>
      <c r="G107" s="110">
        <f>$B$87*$B$113*'1'!G28</f>
        <v>791700</v>
      </c>
      <c r="H107" s="110">
        <f>$B$87*$B$113*'1'!H28</f>
        <v>1583400</v>
      </c>
      <c r="I107" s="110">
        <f>$B$87*$B$113*'1'!I28</f>
        <v>2375100</v>
      </c>
      <c r="J107" s="110">
        <f>$B$87*$B$113*'1'!J28</f>
        <v>3166800</v>
      </c>
      <c r="K107" s="110">
        <f>$B$87*$B$113*'1'!K28</f>
        <v>3800160</v>
      </c>
      <c r="L107" s="110">
        <f>$B$87*$B$113*'1'!L28</f>
        <v>3800160</v>
      </c>
      <c r="M107" s="110">
        <f>$B$87*$B$113*'1'!M28</f>
        <v>3800160</v>
      </c>
      <c r="N107" s="110">
        <f>$B$87*$B$113*'1'!N28</f>
        <v>3800160</v>
      </c>
      <c r="O107" s="110">
        <f>$B$87*$B$113*'1'!O28</f>
        <v>3800160</v>
      </c>
      <c r="P107" s="110">
        <f>$B$87*$B$113*'1'!P28</f>
        <v>3800160</v>
      </c>
      <c r="Q107" s="110">
        <f>$B$87*$B$113*'1'!Q28</f>
        <v>3800160</v>
      </c>
      <c r="R107" s="110">
        <f>$B$87*$B$113*'1'!R28</f>
        <v>3800160</v>
      </c>
      <c r="S107" s="110">
        <f>$B$87*$B$113*'1'!S28</f>
        <v>3800160</v>
      </c>
      <c r="T107" s="110">
        <f>$B$87*$B$113*'1'!T28</f>
        <v>3800160</v>
      </c>
      <c r="U107" s="110">
        <f>$B$87*$B$113*'1'!U28</f>
        <v>3800160</v>
      </c>
      <c r="V107" s="110">
        <f>$B$87*$B$113*'1'!V28</f>
        <v>3800160</v>
      </c>
      <c r="W107" s="110">
        <f>$B$87*$B$113*'1'!W28</f>
        <v>3800160</v>
      </c>
      <c r="X107" s="110">
        <f>$B$87*$B$113*'1'!X28</f>
        <v>3800160</v>
      </c>
      <c r="Y107" s="110">
        <f>$B$87*$B$113*'1'!Y28</f>
        <v>3800160</v>
      </c>
      <c r="Z107" s="110">
        <f>$B$87*$B$113*'1'!Z28</f>
        <v>3534148.8000000003</v>
      </c>
      <c r="AA107" s="110">
        <f>$B$87*$B$113*'1'!AA28</f>
        <v>3286758.3840000001</v>
      </c>
      <c r="AB107" s="110">
        <f>$B$87*$B$113*'1'!AB28</f>
        <v>3056685.2971200002</v>
      </c>
      <c r="AC107" s="110">
        <f>$B$87*$B$113*'1'!AC28</f>
        <v>2842717.3263216005</v>
      </c>
      <c r="AD107" s="110">
        <f>$B$87*$B$113*'1'!AD28</f>
        <v>2643727.1134790881</v>
      </c>
      <c r="AE107" s="110">
        <f>$B$87*$B$113*'1'!AE28</f>
        <v>2458666.2155355518</v>
      </c>
      <c r="AF107" s="110">
        <f>$B$87*$B$113*'1'!AF28</f>
        <v>2286559.5804480636</v>
      </c>
      <c r="AG107" s="110">
        <f>$B$87*$B$113*'1'!AG28</f>
        <v>2126500.4098166986</v>
      </c>
      <c r="AH107" s="110">
        <f>$B$87*$B$113*'1'!AH28</f>
        <v>1977645.38112953</v>
      </c>
      <c r="AI107" s="110">
        <f>$B$87*$B$113*'1'!AI28</f>
        <v>1839210.2044504629</v>
      </c>
      <c r="AJ107" s="110">
        <f>$B$87*$B$113*'1'!AJ28</f>
        <v>1710465.4901389305</v>
      </c>
      <c r="AK107" s="110">
        <f>$B$87*$B$113*'1'!AK28</f>
        <v>1590732.9058292052</v>
      </c>
      <c r="AL107" s="110">
        <f>$B$87*$B$113*'1'!AL28</f>
        <v>1479381.6024211608</v>
      </c>
      <c r="AM107" s="110">
        <f>$B$87*$B$113*'1'!AM28</f>
        <v>1375824.8902516796</v>
      </c>
      <c r="AN107" s="110">
        <f>$B$87*$B$113*'1'!AN28</f>
        <v>1279517.1479340619</v>
      </c>
      <c r="AO107" s="110">
        <f>$B$87*$B$113*'1'!AO28</f>
        <v>1189950.9475786774</v>
      </c>
      <c r="AP107" s="110">
        <f>$B$87*$B$113*'1'!AP28</f>
        <v>1106654.38124817</v>
      </c>
      <c r="AQ107" s="110">
        <f>$B$87*$B$113*'1'!AQ28</f>
        <v>1029188.5745607982</v>
      </c>
      <c r="AR107" s="127">
        <f t="shared" ca="1" si="74"/>
        <v>101733735</v>
      </c>
    </row>
    <row r="108" spans="1:44" ht="20.25">
      <c r="A108" s="186" t="s">
        <v>141</v>
      </c>
      <c r="B108" s="99"/>
      <c r="C108" s="16"/>
      <c r="D108" s="211" t="s">
        <v>145</v>
      </c>
      <c r="E108" s="13"/>
      <c r="F108" s="74"/>
      <c r="G108" s="74"/>
      <c r="H108" s="74"/>
      <c r="I108" s="74"/>
      <c r="J108" s="74"/>
      <c r="K108" s="74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74"/>
      <c r="AQ108" s="74"/>
      <c r="AR108" s="128" t="str">
        <f ca="1">TEXT(SUMIF($F$121:$AQ$121,"&gt;0",$F108:$AQ108),"# ##")</f>
        <v/>
      </c>
    </row>
    <row r="109" spans="1:44" ht="15.75">
      <c r="A109" s="192" t="s">
        <v>142</v>
      </c>
      <c r="B109" s="180">
        <v>153</v>
      </c>
      <c r="C109" s="16"/>
      <c r="D109" s="187" t="s">
        <v>147</v>
      </c>
      <c r="E109" s="13"/>
      <c r="F109" s="74"/>
      <c r="G109" s="74"/>
      <c r="H109" s="74"/>
      <c r="I109" s="74"/>
      <c r="J109" s="74"/>
      <c r="K109" s="74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74"/>
      <c r="AQ109" s="74"/>
      <c r="AR109" s="128" t="str">
        <f ca="1">TEXT(SUMIF($F$121:$AQ$121,"&gt;0",$F109:$AQ109),"# ##")</f>
        <v/>
      </c>
    </row>
    <row r="110" spans="1:44" ht="15.75">
      <c r="A110" s="192" t="s">
        <v>144</v>
      </c>
      <c r="B110" s="180">
        <v>100</v>
      </c>
      <c r="C110" s="16"/>
      <c r="D110" s="187" t="s">
        <v>148</v>
      </c>
      <c r="E110" s="13"/>
      <c r="F110" s="74"/>
      <c r="G110" s="74"/>
      <c r="H110" s="74"/>
      <c r="I110" s="74"/>
      <c r="J110" s="74"/>
      <c r="K110" s="74"/>
      <c r="L110" s="74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74"/>
      <c r="AQ110" s="74"/>
      <c r="AR110" s="105"/>
    </row>
    <row r="111" spans="1:44" ht="15.75">
      <c r="A111" s="192" t="s">
        <v>146</v>
      </c>
      <c r="B111" s="180">
        <v>274</v>
      </c>
      <c r="C111" s="16"/>
      <c r="D111" s="187" t="s">
        <v>149</v>
      </c>
      <c r="E111" s="13"/>
      <c r="F111" s="74"/>
      <c r="G111" s="74"/>
      <c r="H111" s="74"/>
      <c r="I111" s="74"/>
      <c r="J111" s="74"/>
      <c r="K111" s="74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74"/>
      <c r="AQ111" s="74"/>
      <c r="AR111" s="127">
        <f t="shared" ref="AR111:AR121" ca="1" si="81">ROUND(SUMIF($F$121:$AQ$121,"&gt;=0",$F111:$AQ111),0)</f>
        <v>0</v>
      </c>
    </row>
    <row r="112" spans="1:44" ht="15.75">
      <c r="A112" s="193" t="s">
        <v>248</v>
      </c>
      <c r="B112" s="180">
        <v>120</v>
      </c>
      <c r="C112" s="16"/>
      <c r="D112" s="187" t="s">
        <v>150</v>
      </c>
      <c r="E112" s="13"/>
      <c r="F112" s="74"/>
      <c r="G112" s="74"/>
      <c r="H112" s="74"/>
      <c r="I112" s="74"/>
      <c r="J112" s="74"/>
      <c r="K112" s="74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74"/>
      <c r="AQ112" s="74"/>
      <c r="AR112" s="127">
        <f t="shared" ca="1" si="81"/>
        <v>0</v>
      </c>
    </row>
    <row r="113" spans="1:44" ht="15.75">
      <c r="A113" s="192" t="s">
        <v>246</v>
      </c>
      <c r="B113" s="180">
        <v>87000</v>
      </c>
      <c r="C113" s="16"/>
      <c r="D113" s="187" t="s">
        <v>212</v>
      </c>
      <c r="E113" s="13"/>
      <c r="F113" s="110">
        <f t="shared" ref="F113:AQ113" si="82">F74*$B$84</f>
        <v>0</v>
      </c>
      <c r="G113" s="110">
        <f t="shared" si="82"/>
        <v>686784000</v>
      </c>
      <c r="H113" s="110">
        <f t="shared" si="82"/>
        <v>2001561983.0806849</v>
      </c>
      <c r="I113" s="110">
        <f t="shared" si="82"/>
        <v>3282584337.5859685</v>
      </c>
      <c r="J113" s="110">
        <f t="shared" si="82"/>
        <v>4495648541.2663612</v>
      </c>
      <c r="K113" s="110">
        <f t="shared" si="82"/>
        <v>5471518938.0210218</v>
      </c>
      <c r="L113" s="110">
        <f t="shared" si="82"/>
        <v>5677258073.6960878</v>
      </c>
      <c r="M113" s="110">
        <f t="shared" si="82"/>
        <v>5440319682.8670597</v>
      </c>
      <c r="N113" s="110">
        <f t="shared" si="82"/>
        <v>5213037343.1892986</v>
      </c>
      <c r="O113" s="110">
        <f t="shared" si="82"/>
        <v>4995027265.6130457</v>
      </c>
      <c r="P113" s="110">
        <f t="shared" si="82"/>
        <v>4785920517.3866415</v>
      </c>
      <c r="Q113" s="110">
        <f t="shared" si="82"/>
        <v>4585362462.8515882</v>
      </c>
      <c r="R113" s="110">
        <f t="shared" si="82"/>
        <v>4393012224.6688976</v>
      </c>
      <c r="S113" s="110">
        <f t="shared" si="82"/>
        <v>4208542164.7535892</v>
      </c>
      <c r="T113" s="110">
        <f t="shared" si="82"/>
        <v>4031637384.2190351</v>
      </c>
      <c r="U113" s="110">
        <f t="shared" si="82"/>
        <v>3861995241.6566944</v>
      </c>
      <c r="V113" s="110">
        <f t="shared" si="82"/>
        <v>3699324889.0999265</v>
      </c>
      <c r="W113" s="110">
        <f t="shared" si="82"/>
        <v>3543346825.0429254</v>
      </c>
      <c r="X113" s="110">
        <f t="shared" si="82"/>
        <v>3393792463.9074578</v>
      </c>
      <c r="Y113" s="110">
        <f t="shared" si="82"/>
        <v>3250403721.3709698</v>
      </c>
      <c r="Z113" s="110">
        <f t="shared" si="82"/>
        <v>3003979973.4651952</v>
      </c>
      <c r="AA113" s="110">
        <f t="shared" si="82"/>
        <v>2679662339.1725297</v>
      </c>
      <c r="AB113" s="110">
        <f t="shared" si="82"/>
        <v>2397557313.445065</v>
      </c>
      <c r="AC113" s="110">
        <f t="shared" si="82"/>
        <v>2151147013.319006</v>
      </c>
      <c r="AD113" s="110">
        <f t="shared" si="82"/>
        <v>1935069633.3459141</v>
      </c>
      <c r="AE113" s="110">
        <f t="shared" si="82"/>
        <v>1744890460.4655213</v>
      </c>
      <c r="AF113" s="110">
        <f t="shared" si="82"/>
        <v>1576922558.7354307</v>
      </c>
      <c r="AG113" s="110">
        <f t="shared" si="82"/>
        <v>1428085481.8787267</v>
      </c>
      <c r="AH113" s="110">
        <f t="shared" si="82"/>
        <v>1295793290.9638684</v>
      </c>
      <c r="AI113" s="110">
        <f t="shared" si="82"/>
        <v>1177865296.8502393</v>
      </c>
      <c r="AJ113" s="110">
        <f t="shared" si="82"/>
        <v>1072454530.4440076</v>
      </c>
      <c r="AK113" s="110">
        <f t="shared" si="82"/>
        <v>977990122.19968581</v>
      </c>
      <c r="AL113" s="110">
        <f t="shared" si="82"/>
        <v>893130655.08121192</v>
      </c>
      <c r="AM113" s="110">
        <f t="shared" si="82"/>
        <v>816726220.72806263</v>
      </c>
      <c r="AN113" s="110">
        <f t="shared" si="82"/>
        <v>747787413.38881779</v>
      </c>
      <c r="AO113" s="110">
        <f t="shared" si="82"/>
        <v>685459881.34982824</v>
      </c>
      <c r="AP113" s="110">
        <f t="shared" si="82"/>
        <v>629003351.12416756</v>
      </c>
      <c r="AQ113" s="110">
        <f t="shared" si="82"/>
        <v>577774267.66924131</v>
      </c>
      <c r="AR113" s="127">
        <f t="shared" ca="1" si="81"/>
        <v>102808377864</v>
      </c>
    </row>
    <row r="114" spans="1:44" ht="15.75">
      <c r="A114" s="193" t="s">
        <v>247</v>
      </c>
      <c r="B114" s="180">
        <v>130000</v>
      </c>
      <c r="C114" s="16"/>
      <c r="D114" s="187" t="s">
        <v>152</v>
      </c>
      <c r="E114" s="13"/>
      <c r="F114" s="110">
        <f t="shared" ref="F114:AQ114" ca="1" si="83">IF(F73&gt;0,(SUM(OFFSET(F124,0,-MIN(ROUNDDOWN(1/$B$118,0)-1,F73-$F$73),1,MIN(ROUNDDOWN(1/$B$118,0),F73-$F$73+1)))+IF(ROUNDDOWN(1/$B$118,0)&lt;=F73-$F$73,OFFSET(F124,0,-ROUNDDOWN(1/$B$118,0),1,1),0)*(1/$B$118-ROUNDDOWN(1/$B$118,0)))*$B$118,0)</f>
        <v>0</v>
      </c>
      <c r="G114" s="110">
        <f t="shared" ca="1" si="83"/>
        <v>329470366.05000001</v>
      </c>
      <c r="H114" s="110">
        <f t="shared" ca="1" si="83"/>
        <v>658940732.10000002</v>
      </c>
      <c r="I114" s="110">
        <f t="shared" ca="1" si="83"/>
        <v>988411098.1500001</v>
      </c>
      <c r="J114" s="110">
        <f t="shared" ca="1" si="83"/>
        <v>1317881464.2</v>
      </c>
      <c r="K114" s="110">
        <f t="shared" ca="1" si="83"/>
        <v>1581457757.0400002</v>
      </c>
      <c r="L114" s="110">
        <f t="shared" ca="1" si="83"/>
        <v>1581457757.0400002</v>
      </c>
      <c r="M114" s="110">
        <f t="shared" ca="1" si="83"/>
        <v>1581457757.0400002</v>
      </c>
      <c r="N114" s="110">
        <f t="shared" ca="1" si="83"/>
        <v>1581457757.0400002</v>
      </c>
      <c r="O114" s="110">
        <f t="shared" ca="1" si="83"/>
        <v>1581457757.0400002</v>
      </c>
      <c r="P114" s="110">
        <f t="shared" ca="1" si="83"/>
        <v>1581457757.0400002</v>
      </c>
      <c r="Q114" s="110">
        <f t="shared" ca="1" si="83"/>
        <v>1581457757.0400002</v>
      </c>
      <c r="R114" s="110">
        <f t="shared" ca="1" si="83"/>
        <v>1581457757.0400002</v>
      </c>
      <c r="S114" s="110">
        <f t="shared" ca="1" si="83"/>
        <v>1581457757.0400002</v>
      </c>
      <c r="T114" s="110">
        <f t="shared" ca="1" si="83"/>
        <v>1581457757.0400002</v>
      </c>
      <c r="U114" s="110">
        <f t="shared" ca="1" si="83"/>
        <v>1556870416.2899995</v>
      </c>
      <c r="V114" s="110">
        <f t="shared" ca="1" si="83"/>
        <v>1227400050.2399995</v>
      </c>
      <c r="W114" s="110">
        <f t="shared" ca="1" si="83"/>
        <v>897929684.18999958</v>
      </c>
      <c r="X114" s="110">
        <f t="shared" ca="1" si="83"/>
        <v>568459318.13999963</v>
      </c>
      <c r="Y114" s="110">
        <f t="shared" ca="1" si="83"/>
        <v>243906420.23999965</v>
      </c>
      <c r="Z114" s="110">
        <f t="shared" ca="1" si="83"/>
        <v>0</v>
      </c>
      <c r="AA114" s="110">
        <f t="shared" ca="1" si="83"/>
        <v>0</v>
      </c>
      <c r="AB114" s="110">
        <f t="shared" ca="1" si="83"/>
        <v>0</v>
      </c>
      <c r="AC114" s="110">
        <f t="shared" ca="1" si="83"/>
        <v>0</v>
      </c>
      <c r="AD114" s="110">
        <f t="shared" ca="1" si="83"/>
        <v>0</v>
      </c>
      <c r="AE114" s="110">
        <f t="shared" ca="1" si="83"/>
        <v>0</v>
      </c>
      <c r="AF114" s="110">
        <f t="shared" ca="1" si="83"/>
        <v>0</v>
      </c>
      <c r="AG114" s="110">
        <f t="shared" ca="1" si="83"/>
        <v>0</v>
      </c>
      <c r="AH114" s="110">
        <f t="shared" ca="1" si="83"/>
        <v>0</v>
      </c>
      <c r="AI114" s="110">
        <f t="shared" ca="1" si="83"/>
        <v>0</v>
      </c>
      <c r="AJ114" s="110">
        <f t="shared" ca="1" si="83"/>
        <v>0</v>
      </c>
      <c r="AK114" s="110">
        <f t="shared" ca="1" si="83"/>
        <v>0</v>
      </c>
      <c r="AL114" s="110">
        <f t="shared" ca="1" si="83"/>
        <v>0</v>
      </c>
      <c r="AM114" s="110">
        <f t="shared" ca="1" si="83"/>
        <v>0</v>
      </c>
      <c r="AN114" s="110">
        <f t="shared" ca="1" si="83"/>
        <v>0</v>
      </c>
      <c r="AO114" s="110">
        <f t="shared" ca="1" si="83"/>
        <v>0</v>
      </c>
      <c r="AP114" s="110">
        <f t="shared" ca="1" si="83"/>
        <v>0</v>
      </c>
      <c r="AQ114" s="110">
        <f t="shared" ca="1" si="83"/>
        <v>0</v>
      </c>
      <c r="AR114" s="127">
        <f t="shared" ca="1" si="81"/>
        <v>23603847120</v>
      </c>
    </row>
    <row r="115" spans="1:44" ht="15.75">
      <c r="A115" s="192" t="s">
        <v>250</v>
      </c>
      <c r="B115" s="180">
        <v>70000</v>
      </c>
      <c r="C115" s="16"/>
      <c r="D115" s="191" t="s">
        <v>154</v>
      </c>
      <c r="E115" s="100"/>
      <c r="F115" s="110">
        <f t="shared" ref="F115:AQ115" ca="1" si="84">(F122-F123)*$B$85</f>
        <v>0</v>
      </c>
      <c r="G115" s="110">
        <f t="shared" ca="1" si="84"/>
        <v>100935951.24689999</v>
      </c>
      <c r="H115" s="110">
        <f t="shared" ca="1" si="84"/>
        <v>201871902.49379998</v>
      </c>
      <c r="I115" s="110">
        <f t="shared" ca="1" si="84"/>
        <v>302807853.74070001</v>
      </c>
      <c r="J115" s="110">
        <f t="shared" ca="1" si="84"/>
        <v>403743804.98759997</v>
      </c>
      <c r="K115" s="110">
        <f t="shared" ca="1" si="84"/>
        <v>484492565.98511994</v>
      </c>
      <c r="L115" s="110">
        <f t="shared" ca="1" si="84"/>
        <v>484492565.98511994</v>
      </c>
      <c r="M115" s="110">
        <f t="shared" ca="1" si="84"/>
        <v>484492565.98511994</v>
      </c>
      <c r="N115" s="110">
        <f t="shared" ca="1" si="84"/>
        <v>484492565.98511994</v>
      </c>
      <c r="O115" s="110">
        <f t="shared" ca="1" si="84"/>
        <v>484492565.98511994</v>
      </c>
      <c r="P115" s="110">
        <f t="shared" ca="1" si="84"/>
        <v>484492565.98511994</v>
      </c>
      <c r="Q115" s="110">
        <f t="shared" ca="1" si="84"/>
        <v>484492565.98511994</v>
      </c>
      <c r="R115" s="110">
        <f t="shared" ca="1" si="84"/>
        <v>484492565.98511994</v>
      </c>
      <c r="S115" s="110">
        <f t="shared" ca="1" si="84"/>
        <v>484492565.98511994</v>
      </c>
      <c r="T115" s="110">
        <f t="shared" ca="1" si="84"/>
        <v>484492565.98511994</v>
      </c>
      <c r="U115" s="110">
        <f t="shared" ca="1" si="84"/>
        <v>485033487.48161995</v>
      </c>
      <c r="V115" s="110">
        <f t="shared" ca="1" si="84"/>
        <v>492281835.53472</v>
      </c>
      <c r="W115" s="110">
        <f t="shared" ca="1" si="84"/>
        <v>499530183.58781999</v>
      </c>
      <c r="X115" s="110">
        <f t="shared" ca="1" si="84"/>
        <v>506778531.64091998</v>
      </c>
      <c r="Y115" s="110">
        <f t="shared" ca="1" si="84"/>
        <v>513918695.39472002</v>
      </c>
      <c r="Z115" s="110">
        <f t="shared" ca="1" si="84"/>
        <v>519284636.63999999</v>
      </c>
      <c r="AA115" s="110">
        <f t="shared" ca="1" si="84"/>
        <v>519284636.63999999</v>
      </c>
      <c r="AB115" s="110">
        <f t="shared" ca="1" si="84"/>
        <v>519284636.63999999</v>
      </c>
      <c r="AC115" s="110">
        <f t="shared" ca="1" si="84"/>
        <v>519284636.63999999</v>
      </c>
      <c r="AD115" s="110">
        <f t="shared" ca="1" si="84"/>
        <v>519284636.63999999</v>
      </c>
      <c r="AE115" s="110">
        <f t="shared" ca="1" si="84"/>
        <v>519284636.63999999</v>
      </c>
      <c r="AF115" s="110">
        <f t="shared" ca="1" si="84"/>
        <v>519284636.63999999</v>
      </c>
      <c r="AG115" s="110">
        <f t="shared" ca="1" si="84"/>
        <v>519284636.63999999</v>
      </c>
      <c r="AH115" s="110">
        <f t="shared" ca="1" si="84"/>
        <v>519284636.63999999</v>
      </c>
      <c r="AI115" s="110">
        <f t="shared" ca="1" si="84"/>
        <v>519284636.63999999</v>
      </c>
      <c r="AJ115" s="110">
        <f t="shared" ca="1" si="84"/>
        <v>519284636.63999999</v>
      </c>
      <c r="AK115" s="110">
        <f t="shared" ca="1" si="84"/>
        <v>519284636.63999999</v>
      </c>
      <c r="AL115" s="110">
        <f t="shared" ca="1" si="84"/>
        <v>519284636.63999999</v>
      </c>
      <c r="AM115" s="110">
        <f t="shared" ca="1" si="84"/>
        <v>519284636.63999999</v>
      </c>
      <c r="AN115" s="110">
        <f t="shared" ca="1" si="84"/>
        <v>519284636.63999999</v>
      </c>
      <c r="AO115" s="110">
        <f t="shared" ca="1" si="84"/>
        <v>519284636.63999999</v>
      </c>
      <c r="AP115" s="110">
        <f t="shared" ca="1" si="84"/>
        <v>519284636.63999999</v>
      </c>
      <c r="AQ115" s="110">
        <f t="shared" ca="1" si="84"/>
        <v>519284636.63999999</v>
      </c>
      <c r="AR115" s="127">
        <f t="shared" ca="1" si="81"/>
        <v>17698951365</v>
      </c>
    </row>
    <row r="116" spans="1:44" ht="15.75">
      <c r="A116" s="191" t="s">
        <v>151</v>
      </c>
      <c r="B116" s="101"/>
      <c r="C116" s="16"/>
      <c r="D116" s="191" t="s">
        <v>156</v>
      </c>
      <c r="E116" s="100"/>
      <c r="F116" s="74"/>
      <c r="G116" s="74"/>
      <c r="H116" s="74"/>
      <c r="I116" s="74"/>
      <c r="J116" s="74"/>
      <c r="K116" s="74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74"/>
      <c r="AQ116" s="74"/>
      <c r="AR116" s="127">
        <f t="shared" ca="1" si="81"/>
        <v>0</v>
      </c>
    </row>
    <row r="117" spans="1:44" ht="15.75">
      <c r="A117" s="187" t="s">
        <v>153</v>
      </c>
      <c r="B117" s="182">
        <v>38</v>
      </c>
      <c r="C117" s="16"/>
      <c r="D117" s="212" t="s">
        <v>158</v>
      </c>
      <c r="E117" s="100"/>
      <c r="F117" s="110">
        <f t="shared" ref="F117:AQ117" si="85">F97-F99-F109-F110-F111-F112-F113</f>
        <v>0</v>
      </c>
      <c r="G117" s="110">
        <f t="shared" si="85"/>
        <v>1329370835.4080002</v>
      </c>
      <c r="H117" s="110">
        <f t="shared" si="85"/>
        <v>3907373452.683238</v>
      </c>
      <c r="I117" s="110">
        <f t="shared" si="85"/>
        <v>6450630948.2690201</v>
      </c>
      <c r="J117" s="110">
        <f t="shared" si="85"/>
        <v>8890443920.7288532</v>
      </c>
      <c r="K117" s="110">
        <f t="shared" si="85"/>
        <v>10888495882.026802</v>
      </c>
      <c r="L117" s="110">
        <f t="shared" si="85"/>
        <v>11370480880.445065</v>
      </c>
      <c r="M117" s="110">
        <f t="shared" si="85"/>
        <v>10962437686.697378</v>
      </c>
      <c r="N117" s="110">
        <f t="shared" si="85"/>
        <v>10568748485.268686</v>
      </c>
      <c r="O117" s="110">
        <f t="shared" si="85"/>
        <v>10188915539.555321</v>
      </c>
      <c r="P117" s="110">
        <f t="shared" si="85"/>
        <v>9822458146.1491432</v>
      </c>
      <c r="Q117" s="110">
        <f t="shared" si="85"/>
        <v>9468912059.223053</v>
      </c>
      <c r="R117" s="110">
        <f t="shared" si="85"/>
        <v>9127828934.1199741</v>
      </c>
      <c r="S117" s="110">
        <f t="shared" si="85"/>
        <v>8798775789.5137177</v>
      </c>
      <c r="T117" s="110">
        <f t="shared" si="85"/>
        <v>8481334487.5306845</v>
      </c>
      <c r="U117" s="110">
        <f t="shared" si="85"/>
        <v>8175101231.2410526</v>
      </c>
      <c r="V117" s="110">
        <f t="shared" si="85"/>
        <v>7879686078.9472618</v>
      </c>
      <c r="W117" s="110">
        <f t="shared" si="85"/>
        <v>7594712474.7161045</v>
      </c>
      <c r="X117" s="110">
        <f t="shared" si="85"/>
        <v>7319816794.618784</v>
      </c>
      <c r="Y117" s="110">
        <f t="shared" si="85"/>
        <v>7054647908.1604881</v>
      </c>
      <c r="Z117" s="110">
        <f t="shared" si="85"/>
        <v>6562575103.194191</v>
      </c>
      <c r="AA117" s="110">
        <f t="shared" si="85"/>
        <v>5891156371.8780727</v>
      </c>
      <c r="AB117" s="110">
        <f t="shared" si="85"/>
        <v>5304544485.4837856</v>
      </c>
      <c r="AC117" s="110">
        <f t="shared" si="85"/>
        <v>4789865063.2755127</v>
      </c>
      <c r="AD117" s="110">
        <f t="shared" si="85"/>
        <v>4336500072.3792181</v>
      </c>
      <c r="AE117" s="110">
        <f t="shared" si="85"/>
        <v>3935645299.1207213</v>
      </c>
      <c r="AF117" s="110">
        <f t="shared" si="85"/>
        <v>3579963010.251482</v>
      </c>
      <c r="AG117" s="110">
        <f t="shared" si="85"/>
        <v>3263307651.0458326</v>
      </c>
      <c r="AH117" s="110">
        <f t="shared" si="85"/>
        <v>2980507948.3519735</v>
      </c>
      <c r="AI117" s="110">
        <f t="shared" si="85"/>
        <v>2727192846.1202588</v>
      </c>
      <c r="AJ117" s="110">
        <f t="shared" si="85"/>
        <v>2499651707.076005</v>
      </c>
      <c r="AK117" s="110">
        <f t="shared" si="85"/>
        <v>2294721455.6586409</v>
      </c>
      <c r="AL117" s="110">
        <f t="shared" si="85"/>
        <v>2109695019.6667104</v>
      </c>
      <c r="AM117" s="110">
        <f t="shared" si="85"/>
        <v>1942246698.7153454</v>
      </c>
      <c r="AN117" s="110">
        <f t="shared" si="85"/>
        <v>1790371053.2082567</v>
      </c>
      <c r="AO117" s="110">
        <f t="shared" si="85"/>
        <v>1652332645.5974302</v>
      </c>
      <c r="AP117" s="110">
        <f t="shared" si="85"/>
        <v>1526624533.0464873</v>
      </c>
      <c r="AQ117" s="110">
        <f t="shared" si="85"/>
        <v>1411933849.0917668</v>
      </c>
      <c r="AR117" s="127">
        <f t="shared" ca="1" si="81"/>
        <v>216879006348</v>
      </c>
    </row>
    <row r="118" spans="1:44" ht="15.75">
      <c r="A118" s="187" t="s">
        <v>155</v>
      </c>
      <c r="B118" s="183">
        <v>6.7000000000000004E-2</v>
      </c>
      <c r="C118" s="16"/>
      <c r="D118" s="212" t="s">
        <v>160</v>
      </c>
      <c r="E118" s="100"/>
      <c r="F118" s="110">
        <f t="shared" ref="F118:AQ118" ca="1" si="86">F117+F114</f>
        <v>0</v>
      </c>
      <c r="G118" s="110">
        <f t="shared" ca="1" si="86"/>
        <v>1658841201.4580002</v>
      </c>
      <c r="H118" s="110">
        <f t="shared" ca="1" si="86"/>
        <v>4566314184.7832384</v>
      </c>
      <c r="I118" s="110">
        <f t="shared" ca="1" si="86"/>
        <v>7439042046.4190197</v>
      </c>
      <c r="J118" s="110">
        <f t="shared" ca="1" si="86"/>
        <v>10208325384.928854</v>
      </c>
      <c r="K118" s="110">
        <f t="shared" ca="1" si="86"/>
        <v>12469953639.066803</v>
      </c>
      <c r="L118" s="110">
        <f t="shared" ca="1" si="86"/>
        <v>12951938637.485065</v>
      </c>
      <c r="M118" s="110">
        <f t="shared" ca="1" si="86"/>
        <v>12543895443.737379</v>
      </c>
      <c r="N118" s="110">
        <f t="shared" ca="1" si="86"/>
        <v>12150206242.308687</v>
      </c>
      <c r="O118" s="110">
        <f t="shared" ca="1" si="86"/>
        <v>11770373296.595322</v>
      </c>
      <c r="P118" s="110">
        <f t="shared" ca="1" si="86"/>
        <v>11403915903.189144</v>
      </c>
      <c r="Q118" s="110">
        <f t="shared" ca="1" si="86"/>
        <v>11050369816.263054</v>
      </c>
      <c r="R118" s="110">
        <f t="shared" ca="1" si="86"/>
        <v>10709286691.159975</v>
      </c>
      <c r="S118" s="110">
        <f t="shared" ca="1" si="86"/>
        <v>10380233546.553719</v>
      </c>
      <c r="T118" s="110">
        <f t="shared" ca="1" si="86"/>
        <v>10062792244.570684</v>
      </c>
      <c r="U118" s="110">
        <f t="shared" ca="1" si="86"/>
        <v>9731971647.5310516</v>
      </c>
      <c r="V118" s="110">
        <f t="shared" ca="1" si="86"/>
        <v>9107086129.1872616</v>
      </c>
      <c r="W118" s="110">
        <f t="shared" ca="1" si="86"/>
        <v>8492642158.9061041</v>
      </c>
      <c r="X118" s="110">
        <f t="shared" ca="1" si="86"/>
        <v>7888276112.7587833</v>
      </c>
      <c r="Y118" s="110">
        <f t="shared" ca="1" si="86"/>
        <v>7298554328.4004879</v>
      </c>
      <c r="Z118" s="110">
        <f t="shared" ca="1" si="86"/>
        <v>6562575103.194191</v>
      </c>
      <c r="AA118" s="110">
        <f t="shared" ca="1" si="86"/>
        <v>5891156371.8780727</v>
      </c>
      <c r="AB118" s="110">
        <f t="shared" ca="1" si="86"/>
        <v>5304544485.4837856</v>
      </c>
      <c r="AC118" s="110">
        <f t="shared" ca="1" si="86"/>
        <v>4789865063.2755127</v>
      </c>
      <c r="AD118" s="110">
        <f t="shared" ca="1" si="86"/>
        <v>4336500072.3792181</v>
      </c>
      <c r="AE118" s="110">
        <f t="shared" ca="1" si="86"/>
        <v>3935645299.1207213</v>
      </c>
      <c r="AF118" s="110">
        <f t="shared" ca="1" si="86"/>
        <v>3579963010.251482</v>
      </c>
      <c r="AG118" s="110">
        <f t="shared" ca="1" si="86"/>
        <v>3263307651.0458326</v>
      </c>
      <c r="AH118" s="110">
        <f t="shared" ca="1" si="86"/>
        <v>2980507948.3519735</v>
      </c>
      <c r="AI118" s="110">
        <f t="shared" ca="1" si="86"/>
        <v>2727192846.1202588</v>
      </c>
      <c r="AJ118" s="110">
        <f t="shared" ca="1" si="86"/>
        <v>2499651707.076005</v>
      </c>
      <c r="AK118" s="110">
        <f t="shared" ca="1" si="86"/>
        <v>2294721455.6586409</v>
      </c>
      <c r="AL118" s="110">
        <f t="shared" ca="1" si="86"/>
        <v>2109695019.6667104</v>
      </c>
      <c r="AM118" s="110">
        <f t="shared" ca="1" si="86"/>
        <v>1942246698.7153454</v>
      </c>
      <c r="AN118" s="110">
        <f t="shared" ca="1" si="86"/>
        <v>1790371053.2082567</v>
      </c>
      <c r="AO118" s="110">
        <f t="shared" ca="1" si="86"/>
        <v>1652332645.5974302</v>
      </c>
      <c r="AP118" s="110">
        <f t="shared" ca="1" si="86"/>
        <v>1526624533.0464873</v>
      </c>
      <c r="AQ118" s="110">
        <f t="shared" ca="1" si="86"/>
        <v>1411933849.0917668</v>
      </c>
      <c r="AR118" s="127">
        <f t="shared" ca="1" si="81"/>
        <v>240482853468</v>
      </c>
    </row>
    <row r="119" spans="1:44" ht="15.75">
      <c r="A119" s="187" t="s">
        <v>157</v>
      </c>
      <c r="B119" s="181">
        <v>0.15</v>
      </c>
      <c r="C119" s="181">
        <v>0.15</v>
      </c>
      <c r="D119" s="187" t="s">
        <v>162</v>
      </c>
      <c r="E119" s="100"/>
      <c r="F119" s="110">
        <f t="shared" ref="F119:AQ119" ca="1" si="87">F97-F98-F115-F116</f>
        <v>0</v>
      </c>
      <c r="G119" s="110">
        <f t="shared" ca="1" si="87"/>
        <v>898964518.11110032</v>
      </c>
      <c r="H119" s="110">
        <f t="shared" ca="1" si="87"/>
        <v>3046560818.089438</v>
      </c>
      <c r="I119" s="110">
        <f t="shared" ca="1" si="87"/>
        <v>5159411996.3783207</v>
      </c>
      <c r="J119" s="110">
        <f t="shared" ca="1" si="87"/>
        <v>7168818651.5412521</v>
      </c>
      <c r="K119" s="110">
        <f t="shared" ca="1" si="87"/>
        <v>8822545559.0016804</v>
      </c>
      <c r="L119" s="110">
        <f t="shared" ca="1" si="87"/>
        <v>9304530557.4199448</v>
      </c>
      <c r="M119" s="110">
        <f t="shared" ca="1" si="87"/>
        <v>8896487363.6722565</v>
      </c>
      <c r="N119" s="110">
        <f t="shared" ca="1" si="87"/>
        <v>8502798162.2435675</v>
      </c>
      <c r="O119" s="110">
        <f t="shared" ca="1" si="87"/>
        <v>8122965216.5302</v>
      </c>
      <c r="P119" s="110">
        <f t="shared" ca="1" si="87"/>
        <v>7756507823.1240225</v>
      </c>
      <c r="Q119" s="110">
        <f t="shared" ca="1" si="87"/>
        <v>7402961736.1979332</v>
      </c>
      <c r="R119" s="110">
        <f t="shared" ca="1" si="87"/>
        <v>7061878611.0948544</v>
      </c>
      <c r="S119" s="110">
        <f t="shared" ca="1" si="87"/>
        <v>6732825466.4885988</v>
      </c>
      <c r="T119" s="110">
        <f t="shared" ca="1" si="87"/>
        <v>6415384164.5055647</v>
      </c>
      <c r="U119" s="110">
        <f t="shared" ca="1" si="87"/>
        <v>6133197327.4694338</v>
      </c>
      <c r="V119" s="110">
        <f t="shared" ca="1" si="87"/>
        <v>6160004193.1725407</v>
      </c>
      <c r="W119" s="110">
        <f t="shared" ca="1" si="87"/>
        <v>6197252606.9382858</v>
      </c>
      <c r="X119" s="110">
        <f t="shared" ca="1" si="87"/>
        <v>6244578944.837863</v>
      </c>
      <c r="Y119" s="110">
        <f t="shared" ca="1" si="87"/>
        <v>6296822792.5257683</v>
      </c>
      <c r="Z119" s="110">
        <f t="shared" ca="1" si="87"/>
        <v>6043290466.5541887</v>
      </c>
      <c r="AA119" s="110">
        <f t="shared" ca="1" si="87"/>
        <v>5371871735.2380733</v>
      </c>
      <c r="AB119" s="110">
        <f t="shared" ca="1" si="87"/>
        <v>4785259848.8437853</v>
      </c>
      <c r="AC119" s="110">
        <f t="shared" ca="1" si="87"/>
        <v>4270580426.6355128</v>
      </c>
      <c r="AD119" s="110">
        <f t="shared" ca="1" si="87"/>
        <v>3817215435.7392173</v>
      </c>
      <c r="AE119" s="110">
        <f t="shared" ca="1" si="87"/>
        <v>3416360662.480722</v>
      </c>
      <c r="AF119" s="110">
        <f t="shared" ca="1" si="87"/>
        <v>3060678373.6114821</v>
      </c>
      <c r="AG119" s="110">
        <f t="shared" ca="1" si="87"/>
        <v>2744023014.4058332</v>
      </c>
      <c r="AH119" s="110">
        <f t="shared" ca="1" si="87"/>
        <v>2461223311.7119741</v>
      </c>
      <c r="AI119" s="110">
        <f t="shared" ca="1" si="87"/>
        <v>2207908209.4802594</v>
      </c>
      <c r="AJ119" s="110">
        <f t="shared" ca="1" si="87"/>
        <v>1980367070.4360051</v>
      </c>
      <c r="AK119" s="110">
        <f t="shared" ca="1" si="87"/>
        <v>1775436819.018641</v>
      </c>
      <c r="AL119" s="110">
        <f t="shared" ca="1" si="87"/>
        <v>1590410383.026711</v>
      </c>
      <c r="AM119" s="110">
        <f t="shared" ca="1" si="87"/>
        <v>1422962062.0753455</v>
      </c>
      <c r="AN119" s="110">
        <f t="shared" ca="1" si="87"/>
        <v>1271086416.5682564</v>
      </c>
      <c r="AO119" s="110">
        <f t="shared" ca="1" si="87"/>
        <v>1133048008.9574304</v>
      </c>
      <c r="AP119" s="110">
        <f t="shared" ca="1" si="87"/>
        <v>1007339896.4064873</v>
      </c>
      <c r="AQ119" s="110">
        <f t="shared" ca="1" si="87"/>
        <v>892649212.45176661</v>
      </c>
      <c r="AR119" s="127">
        <f t="shared" ca="1" si="81"/>
        <v>175576207863</v>
      </c>
    </row>
    <row r="120" spans="1:44" ht="15.75">
      <c r="A120" s="187" t="s">
        <v>159</v>
      </c>
      <c r="B120" s="183">
        <v>0.01</v>
      </c>
      <c r="C120" s="16"/>
      <c r="D120" s="191" t="s">
        <v>164</v>
      </c>
      <c r="E120" s="100"/>
      <c r="F120" s="110">
        <f t="shared" ref="F120:AQ120" ca="1" si="88">IF(F119&gt;0,F119*$B$86,0)</f>
        <v>0</v>
      </c>
      <c r="G120" s="110">
        <f t="shared" ca="1" si="88"/>
        <v>179792903.62222007</v>
      </c>
      <c r="H120" s="110">
        <f t="shared" ca="1" si="88"/>
        <v>609312163.61788762</v>
      </c>
      <c r="I120" s="110">
        <f t="shared" ca="1" si="88"/>
        <v>1031882399.2756642</v>
      </c>
      <c r="J120" s="110">
        <f t="shared" ca="1" si="88"/>
        <v>1433763730.3082504</v>
      </c>
      <c r="K120" s="110">
        <f t="shared" ca="1" si="88"/>
        <v>1764509111.8003361</v>
      </c>
      <c r="L120" s="110">
        <f t="shared" ca="1" si="88"/>
        <v>1860906111.483989</v>
      </c>
      <c r="M120" s="110">
        <f t="shared" ca="1" si="88"/>
        <v>1779297472.7344513</v>
      </c>
      <c r="N120" s="110">
        <f t="shared" ca="1" si="88"/>
        <v>1700559632.4487135</v>
      </c>
      <c r="O120" s="110">
        <f t="shared" ca="1" si="88"/>
        <v>1624593043.30604</v>
      </c>
      <c r="P120" s="110">
        <f t="shared" ca="1" si="88"/>
        <v>1551301564.6248045</v>
      </c>
      <c r="Q120" s="110">
        <f t="shared" ca="1" si="88"/>
        <v>1480592347.2395868</v>
      </c>
      <c r="R120" s="110">
        <f t="shared" ca="1" si="88"/>
        <v>1412375722.218971</v>
      </c>
      <c r="S120" s="110">
        <f t="shared" ca="1" si="88"/>
        <v>1346565093.29772</v>
      </c>
      <c r="T120" s="110">
        <f t="shared" ca="1" si="88"/>
        <v>1283076832.901113</v>
      </c>
      <c r="U120" s="110">
        <f t="shared" ca="1" si="88"/>
        <v>1226639465.4938867</v>
      </c>
      <c r="V120" s="110">
        <f t="shared" ca="1" si="88"/>
        <v>1232000838.6345081</v>
      </c>
      <c r="W120" s="110">
        <f t="shared" ca="1" si="88"/>
        <v>1239450521.3876572</v>
      </c>
      <c r="X120" s="110">
        <f t="shared" ca="1" si="88"/>
        <v>1248915788.9675727</v>
      </c>
      <c r="Y120" s="110">
        <f t="shared" ca="1" si="88"/>
        <v>1259364558.5051537</v>
      </c>
      <c r="Z120" s="110">
        <f t="shared" ca="1" si="88"/>
        <v>1208658093.3108377</v>
      </c>
      <c r="AA120" s="110">
        <f t="shared" ca="1" si="88"/>
        <v>1074374347.0476148</v>
      </c>
      <c r="AB120" s="110">
        <f t="shared" ca="1" si="88"/>
        <v>957051969.7687571</v>
      </c>
      <c r="AC120" s="110">
        <f t="shared" ca="1" si="88"/>
        <v>854116085.32710266</v>
      </c>
      <c r="AD120" s="110">
        <f t="shared" ca="1" si="88"/>
        <v>763443087.14784348</v>
      </c>
      <c r="AE120" s="110">
        <f t="shared" ca="1" si="88"/>
        <v>683272132.49614441</v>
      </c>
      <c r="AF120" s="110">
        <f t="shared" ca="1" si="88"/>
        <v>612135674.72229648</v>
      </c>
      <c r="AG120" s="110">
        <f t="shared" ca="1" si="88"/>
        <v>548804602.8811667</v>
      </c>
      <c r="AH120" s="110">
        <f t="shared" ca="1" si="88"/>
        <v>492244662.34239483</v>
      </c>
      <c r="AI120" s="110">
        <f t="shared" ca="1" si="88"/>
        <v>441581641.89605188</v>
      </c>
      <c r="AJ120" s="110">
        <f t="shared" ca="1" si="88"/>
        <v>396073414.08720106</v>
      </c>
      <c r="AK120" s="110">
        <f t="shared" ca="1" si="88"/>
        <v>355087363.80372822</v>
      </c>
      <c r="AL120" s="110">
        <f t="shared" ca="1" si="88"/>
        <v>318082076.60534221</v>
      </c>
      <c r="AM120" s="110">
        <f t="shared" ca="1" si="88"/>
        <v>284592412.4150691</v>
      </c>
      <c r="AN120" s="110">
        <f t="shared" ca="1" si="88"/>
        <v>254217283.31365129</v>
      </c>
      <c r="AO120" s="110">
        <f t="shared" ca="1" si="88"/>
        <v>226609601.79148608</v>
      </c>
      <c r="AP120" s="110">
        <f t="shared" ca="1" si="88"/>
        <v>201467979.28129748</v>
      </c>
      <c r="AQ120" s="110">
        <f t="shared" ca="1" si="88"/>
        <v>178529842.49035335</v>
      </c>
      <c r="AR120" s="127">
        <f t="shared" ca="1" si="81"/>
        <v>35115241573</v>
      </c>
    </row>
    <row r="121" spans="1:44" ht="15.75">
      <c r="A121" s="187" t="s">
        <v>161</v>
      </c>
      <c r="B121" s="183">
        <v>0.5</v>
      </c>
      <c r="C121" s="16"/>
      <c r="D121" s="187" t="s">
        <v>166</v>
      </c>
      <c r="E121" s="100"/>
      <c r="F121" s="110">
        <f t="shared" ref="F121:AQ121" ca="1" si="89">F119-F120</f>
        <v>0</v>
      </c>
      <c r="G121" s="110">
        <f t="shared" ca="1" si="89"/>
        <v>719171614.48888028</v>
      </c>
      <c r="H121" s="110">
        <f t="shared" ca="1" si="89"/>
        <v>2437248654.4715505</v>
      </c>
      <c r="I121" s="110">
        <f t="shared" ca="1" si="89"/>
        <v>4127529597.1026564</v>
      </c>
      <c r="J121" s="110">
        <f t="shared" ca="1" si="89"/>
        <v>5735054921.2330017</v>
      </c>
      <c r="K121" s="110">
        <f t="shared" ca="1" si="89"/>
        <v>7058036447.2013445</v>
      </c>
      <c r="L121" s="110">
        <f t="shared" ca="1" si="89"/>
        <v>7443624445.935956</v>
      </c>
      <c r="M121" s="110">
        <f t="shared" ca="1" si="89"/>
        <v>7117189890.9378052</v>
      </c>
      <c r="N121" s="110">
        <f t="shared" ca="1" si="89"/>
        <v>6802238529.7948542</v>
      </c>
      <c r="O121" s="110">
        <f t="shared" ca="1" si="89"/>
        <v>6498372173.2241602</v>
      </c>
      <c r="P121" s="110">
        <f t="shared" ca="1" si="89"/>
        <v>6205206258.499218</v>
      </c>
      <c r="Q121" s="110">
        <f t="shared" ca="1" si="89"/>
        <v>5922369388.9583464</v>
      </c>
      <c r="R121" s="110">
        <f t="shared" ca="1" si="89"/>
        <v>5649502888.8758831</v>
      </c>
      <c r="S121" s="110">
        <f t="shared" ca="1" si="89"/>
        <v>5386260373.1908789</v>
      </c>
      <c r="T121" s="110">
        <f t="shared" ca="1" si="89"/>
        <v>5132307331.6044521</v>
      </c>
      <c r="U121" s="110">
        <f t="shared" ca="1" si="89"/>
        <v>4906557861.9755468</v>
      </c>
      <c r="V121" s="110">
        <f t="shared" ca="1" si="89"/>
        <v>4928003354.5380325</v>
      </c>
      <c r="W121" s="110">
        <f t="shared" ca="1" si="89"/>
        <v>4957802085.5506287</v>
      </c>
      <c r="X121" s="110">
        <f t="shared" ca="1" si="89"/>
        <v>4995663155.8702908</v>
      </c>
      <c r="Y121" s="110">
        <f t="shared" ca="1" si="89"/>
        <v>5037458234.0206146</v>
      </c>
      <c r="Z121" s="110">
        <f t="shared" ca="1" si="89"/>
        <v>4834632373.243351</v>
      </c>
      <c r="AA121" s="110">
        <f t="shared" ca="1" si="89"/>
        <v>4297497388.1904583</v>
      </c>
      <c r="AB121" s="110">
        <f t="shared" ca="1" si="89"/>
        <v>3828207879.0750284</v>
      </c>
      <c r="AC121" s="110">
        <f t="shared" ca="1" si="89"/>
        <v>3416464341.3084102</v>
      </c>
      <c r="AD121" s="110">
        <f t="shared" ca="1" si="89"/>
        <v>3053772348.5913739</v>
      </c>
      <c r="AE121" s="110">
        <f t="shared" ca="1" si="89"/>
        <v>2733088529.9845777</v>
      </c>
      <c r="AF121" s="110">
        <f t="shared" ca="1" si="89"/>
        <v>2448542698.8891859</v>
      </c>
      <c r="AG121" s="110">
        <f t="shared" ca="1" si="89"/>
        <v>2195218411.5246668</v>
      </c>
      <c r="AH121" s="110">
        <f t="shared" ca="1" si="89"/>
        <v>1968978649.3695793</v>
      </c>
      <c r="AI121" s="110">
        <f t="shared" ca="1" si="89"/>
        <v>1766326567.5842075</v>
      </c>
      <c r="AJ121" s="110">
        <f t="shared" ca="1" si="89"/>
        <v>1584293656.348804</v>
      </c>
      <c r="AK121" s="110">
        <f t="shared" ca="1" si="89"/>
        <v>1420349455.2149129</v>
      </c>
      <c r="AL121" s="110">
        <f t="shared" ca="1" si="89"/>
        <v>1272328306.4213688</v>
      </c>
      <c r="AM121" s="110">
        <f t="shared" ca="1" si="89"/>
        <v>1138369649.6602764</v>
      </c>
      <c r="AN121" s="110">
        <f t="shared" ca="1" si="89"/>
        <v>1016869133.2546051</v>
      </c>
      <c r="AO121" s="110">
        <f t="shared" ca="1" si="89"/>
        <v>906438407.16594434</v>
      </c>
      <c r="AP121" s="110">
        <f t="shared" ca="1" si="89"/>
        <v>805871917.1251899</v>
      </c>
      <c r="AQ121" s="110">
        <f t="shared" ca="1" si="89"/>
        <v>714119369.96141326</v>
      </c>
      <c r="AR121" s="127">
        <f t="shared" ca="1" si="81"/>
        <v>140460966290</v>
      </c>
    </row>
    <row r="122" spans="1:44" ht="15.75">
      <c r="A122" s="187" t="s">
        <v>163</v>
      </c>
      <c r="B122" s="129">
        <f>1-B123</f>
        <v>0.30000000000000004</v>
      </c>
      <c r="D122" s="207" t="s">
        <v>168</v>
      </c>
      <c r="E122" s="88"/>
      <c r="F122" s="28">
        <f t="shared" ref="F122:AQ122" si="90">E122+F124</f>
        <v>0</v>
      </c>
      <c r="G122" s="28">
        <f t="shared" si="90"/>
        <v>4917468150</v>
      </c>
      <c r="H122" s="28">
        <f t="shared" si="90"/>
        <v>9834936300</v>
      </c>
      <c r="I122" s="28">
        <f t="shared" si="90"/>
        <v>14752404450</v>
      </c>
      <c r="J122" s="28">
        <f t="shared" si="90"/>
        <v>19669872600</v>
      </c>
      <c r="K122" s="28">
        <f t="shared" si="90"/>
        <v>23603847120</v>
      </c>
      <c r="L122" s="28">
        <f t="shared" si="90"/>
        <v>23603847120</v>
      </c>
      <c r="M122" s="28">
        <f t="shared" si="90"/>
        <v>23603847120</v>
      </c>
      <c r="N122" s="28">
        <f t="shared" si="90"/>
        <v>23603847120</v>
      </c>
      <c r="O122" s="28">
        <f t="shared" si="90"/>
        <v>23603847120</v>
      </c>
      <c r="P122" s="28">
        <f t="shared" si="90"/>
        <v>23603847120</v>
      </c>
      <c r="Q122" s="28">
        <f t="shared" si="90"/>
        <v>23603847120</v>
      </c>
      <c r="R122" s="28">
        <f t="shared" si="90"/>
        <v>23603847120</v>
      </c>
      <c r="S122" s="28">
        <f t="shared" si="90"/>
        <v>23603847120</v>
      </c>
      <c r="T122" s="28">
        <f t="shared" si="90"/>
        <v>23603847120</v>
      </c>
      <c r="U122" s="28">
        <f t="shared" si="90"/>
        <v>23603847120</v>
      </c>
      <c r="V122" s="28">
        <f t="shared" si="90"/>
        <v>23603847120</v>
      </c>
      <c r="W122" s="28">
        <f t="shared" si="90"/>
        <v>23603847120</v>
      </c>
      <c r="X122" s="28">
        <f t="shared" si="90"/>
        <v>23603847120</v>
      </c>
      <c r="Y122" s="28">
        <f t="shared" si="90"/>
        <v>23603847120</v>
      </c>
      <c r="Z122" s="28">
        <f t="shared" si="90"/>
        <v>23603847120</v>
      </c>
      <c r="AA122" s="28">
        <f t="shared" si="90"/>
        <v>23603847120</v>
      </c>
      <c r="AB122" s="28">
        <f t="shared" si="90"/>
        <v>23603847120</v>
      </c>
      <c r="AC122" s="28">
        <f t="shared" si="90"/>
        <v>23603847120</v>
      </c>
      <c r="AD122" s="28">
        <f t="shared" si="90"/>
        <v>23603847120</v>
      </c>
      <c r="AE122" s="28">
        <f t="shared" si="90"/>
        <v>23603847120</v>
      </c>
      <c r="AF122" s="28">
        <f t="shared" si="90"/>
        <v>23603847120</v>
      </c>
      <c r="AG122" s="28">
        <f t="shared" si="90"/>
        <v>23603847120</v>
      </c>
      <c r="AH122" s="28">
        <f t="shared" si="90"/>
        <v>23603847120</v>
      </c>
      <c r="AI122" s="28">
        <f t="shared" si="90"/>
        <v>23603847120</v>
      </c>
      <c r="AJ122" s="28">
        <f t="shared" si="90"/>
        <v>23603847120</v>
      </c>
      <c r="AK122" s="28">
        <f t="shared" si="90"/>
        <v>23603847120</v>
      </c>
      <c r="AL122" s="28">
        <f t="shared" si="90"/>
        <v>23603847120</v>
      </c>
      <c r="AM122" s="28">
        <f t="shared" si="90"/>
        <v>23603847120</v>
      </c>
      <c r="AN122" s="28">
        <f t="shared" si="90"/>
        <v>23603847120</v>
      </c>
      <c r="AO122" s="28">
        <f t="shared" si="90"/>
        <v>23603847120</v>
      </c>
      <c r="AP122" s="28">
        <f t="shared" si="90"/>
        <v>23603847120</v>
      </c>
      <c r="AQ122" s="28">
        <f t="shared" si="90"/>
        <v>23603847120</v>
      </c>
      <c r="AR122" s="102"/>
    </row>
    <row r="123" spans="1:44" ht="15.75">
      <c r="A123" s="187" t="s">
        <v>165</v>
      </c>
      <c r="B123" s="178">
        <v>0.7</v>
      </c>
      <c r="D123" s="207" t="s">
        <v>170</v>
      </c>
      <c r="E123" s="88"/>
      <c r="F123" s="28">
        <f t="shared" ref="F123:AQ123" ca="1" si="91">F114</f>
        <v>0</v>
      </c>
      <c r="G123" s="28">
        <f t="shared" ca="1" si="91"/>
        <v>329470366.05000001</v>
      </c>
      <c r="H123" s="28">
        <f t="shared" ca="1" si="91"/>
        <v>658940732.10000002</v>
      </c>
      <c r="I123" s="28">
        <f t="shared" ca="1" si="91"/>
        <v>988411098.1500001</v>
      </c>
      <c r="J123" s="28">
        <f t="shared" ca="1" si="91"/>
        <v>1317881464.2</v>
      </c>
      <c r="K123" s="28">
        <f t="shared" ca="1" si="91"/>
        <v>1581457757.0400002</v>
      </c>
      <c r="L123" s="28">
        <f t="shared" ca="1" si="91"/>
        <v>1581457757.0400002</v>
      </c>
      <c r="M123" s="28">
        <f t="shared" ca="1" si="91"/>
        <v>1581457757.0400002</v>
      </c>
      <c r="N123" s="28">
        <f t="shared" ca="1" si="91"/>
        <v>1581457757.0400002</v>
      </c>
      <c r="O123" s="28">
        <f t="shared" ca="1" si="91"/>
        <v>1581457757.0400002</v>
      </c>
      <c r="P123" s="28">
        <f t="shared" ca="1" si="91"/>
        <v>1581457757.0400002</v>
      </c>
      <c r="Q123" s="28">
        <f t="shared" ca="1" si="91"/>
        <v>1581457757.0400002</v>
      </c>
      <c r="R123" s="28">
        <f t="shared" ca="1" si="91"/>
        <v>1581457757.0400002</v>
      </c>
      <c r="S123" s="28">
        <f t="shared" ca="1" si="91"/>
        <v>1581457757.0400002</v>
      </c>
      <c r="T123" s="28">
        <f t="shared" ca="1" si="91"/>
        <v>1581457757.0400002</v>
      </c>
      <c r="U123" s="28">
        <f t="shared" ca="1" si="91"/>
        <v>1556870416.2899995</v>
      </c>
      <c r="V123" s="28">
        <f t="shared" ca="1" si="91"/>
        <v>1227400050.2399995</v>
      </c>
      <c r="W123" s="28">
        <f t="shared" ca="1" si="91"/>
        <v>897929684.18999958</v>
      </c>
      <c r="X123" s="28">
        <f t="shared" ca="1" si="91"/>
        <v>568459318.13999963</v>
      </c>
      <c r="Y123" s="28">
        <f t="shared" ca="1" si="91"/>
        <v>243906420.23999965</v>
      </c>
      <c r="Z123" s="28">
        <f t="shared" ca="1" si="91"/>
        <v>0</v>
      </c>
      <c r="AA123" s="28">
        <f t="shared" ca="1" si="91"/>
        <v>0</v>
      </c>
      <c r="AB123" s="28">
        <f t="shared" ca="1" si="91"/>
        <v>0</v>
      </c>
      <c r="AC123" s="28">
        <f t="shared" ca="1" si="91"/>
        <v>0</v>
      </c>
      <c r="AD123" s="28">
        <f t="shared" ca="1" si="91"/>
        <v>0</v>
      </c>
      <c r="AE123" s="28">
        <f t="shared" ca="1" si="91"/>
        <v>0</v>
      </c>
      <c r="AF123" s="28">
        <f t="shared" ca="1" si="91"/>
        <v>0</v>
      </c>
      <c r="AG123" s="28">
        <f t="shared" ca="1" si="91"/>
        <v>0</v>
      </c>
      <c r="AH123" s="28">
        <f t="shared" ca="1" si="91"/>
        <v>0</v>
      </c>
      <c r="AI123" s="28">
        <f t="shared" ca="1" si="91"/>
        <v>0</v>
      </c>
      <c r="AJ123" s="28">
        <f t="shared" ca="1" si="91"/>
        <v>0</v>
      </c>
      <c r="AK123" s="28">
        <f t="shared" ca="1" si="91"/>
        <v>0</v>
      </c>
      <c r="AL123" s="28">
        <f t="shared" ca="1" si="91"/>
        <v>0</v>
      </c>
      <c r="AM123" s="28">
        <f t="shared" ca="1" si="91"/>
        <v>0</v>
      </c>
      <c r="AN123" s="28">
        <f t="shared" ca="1" si="91"/>
        <v>0</v>
      </c>
      <c r="AO123" s="28">
        <f t="shared" ca="1" si="91"/>
        <v>0</v>
      </c>
      <c r="AP123" s="28">
        <f t="shared" ca="1" si="91"/>
        <v>0</v>
      </c>
      <c r="AQ123" s="28">
        <f t="shared" ca="1" si="91"/>
        <v>0</v>
      </c>
      <c r="AR123" s="27">
        <f t="shared" ref="AR123:AR128" ca="1" si="92">ROUND(SUMIF($F$121:$AQ$121,"&gt;=0",$F123:$AQ123),0)</f>
        <v>23603847120</v>
      </c>
    </row>
    <row r="124" spans="1:44" ht="15.75">
      <c r="A124" s="187" t="s">
        <v>167</v>
      </c>
      <c r="B124" s="177">
        <v>90</v>
      </c>
      <c r="D124" s="213" t="s">
        <v>172</v>
      </c>
      <c r="E124" s="90"/>
      <c r="F124" s="28">
        <f>SUM(F125:F127,F136:F137)*$B$136</f>
        <v>0</v>
      </c>
      <c r="G124" s="28">
        <f t="shared" ref="G124:AQ124" si="93">SUM(G125:G127,G136:G137)*$B$136</f>
        <v>4917468150</v>
      </c>
      <c r="H124" s="28">
        <f t="shared" si="93"/>
        <v>4917468150</v>
      </c>
      <c r="I124" s="28">
        <f t="shared" si="93"/>
        <v>4917468150</v>
      </c>
      <c r="J124" s="28">
        <f t="shared" si="93"/>
        <v>4917468150</v>
      </c>
      <c r="K124" s="28">
        <f t="shared" si="93"/>
        <v>3933974520</v>
      </c>
      <c r="L124" s="28">
        <f t="shared" si="93"/>
        <v>0</v>
      </c>
      <c r="M124" s="28">
        <f t="shared" si="93"/>
        <v>0</v>
      </c>
      <c r="N124" s="28">
        <f t="shared" si="93"/>
        <v>0</v>
      </c>
      <c r="O124" s="28">
        <f t="shared" si="93"/>
        <v>0</v>
      </c>
      <c r="P124" s="28">
        <f t="shared" si="93"/>
        <v>0</v>
      </c>
      <c r="Q124" s="28">
        <f t="shared" si="93"/>
        <v>0</v>
      </c>
      <c r="R124" s="28">
        <f t="shared" si="93"/>
        <v>0</v>
      </c>
      <c r="S124" s="28">
        <f t="shared" si="93"/>
        <v>0</v>
      </c>
      <c r="T124" s="28">
        <f t="shared" si="93"/>
        <v>0</v>
      </c>
      <c r="U124" s="28">
        <f t="shared" si="93"/>
        <v>0</v>
      </c>
      <c r="V124" s="28">
        <f t="shared" si="93"/>
        <v>0</v>
      </c>
      <c r="W124" s="28">
        <f t="shared" si="93"/>
        <v>0</v>
      </c>
      <c r="X124" s="28">
        <f t="shared" si="93"/>
        <v>0</v>
      </c>
      <c r="Y124" s="28">
        <f t="shared" si="93"/>
        <v>0</v>
      </c>
      <c r="Z124" s="28">
        <f t="shared" si="93"/>
        <v>0</v>
      </c>
      <c r="AA124" s="28">
        <f t="shared" si="93"/>
        <v>0</v>
      </c>
      <c r="AB124" s="28">
        <f t="shared" si="93"/>
        <v>0</v>
      </c>
      <c r="AC124" s="28">
        <f t="shared" si="93"/>
        <v>0</v>
      </c>
      <c r="AD124" s="28">
        <f t="shared" si="93"/>
        <v>0</v>
      </c>
      <c r="AE124" s="28">
        <f t="shared" si="93"/>
        <v>0</v>
      </c>
      <c r="AF124" s="28">
        <f t="shared" si="93"/>
        <v>0</v>
      </c>
      <c r="AG124" s="28">
        <f t="shared" si="93"/>
        <v>0</v>
      </c>
      <c r="AH124" s="28">
        <f t="shared" si="93"/>
        <v>0</v>
      </c>
      <c r="AI124" s="28">
        <f t="shared" si="93"/>
        <v>0</v>
      </c>
      <c r="AJ124" s="28">
        <f t="shared" si="93"/>
        <v>0</v>
      </c>
      <c r="AK124" s="28">
        <f t="shared" si="93"/>
        <v>0</v>
      </c>
      <c r="AL124" s="28">
        <f t="shared" si="93"/>
        <v>0</v>
      </c>
      <c r="AM124" s="28">
        <f t="shared" si="93"/>
        <v>0</v>
      </c>
      <c r="AN124" s="28">
        <f t="shared" si="93"/>
        <v>0</v>
      </c>
      <c r="AO124" s="28">
        <f t="shared" si="93"/>
        <v>0</v>
      </c>
      <c r="AP124" s="28">
        <f t="shared" si="93"/>
        <v>0</v>
      </c>
      <c r="AQ124" s="28">
        <f t="shared" si="93"/>
        <v>0</v>
      </c>
      <c r="AR124" s="27">
        <f t="shared" ca="1" si="92"/>
        <v>23603847120</v>
      </c>
    </row>
    <row r="125" spans="1:44" ht="15.75">
      <c r="A125" s="187" t="s">
        <v>169</v>
      </c>
      <c r="B125" s="178">
        <v>0.14000000000000001</v>
      </c>
      <c r="D125" s="214" t="s">
        <v>173</v>
      </c>
      <c r="E125" s="88"/>
      <c r="F125" s="28">
        <f>$B$96*'1'!F$15*$B$124</f>
        <v>0</v>
      </c>
      <c r="G125" s="28">
        <f>$B$96*'1'!G$15*$B$124</f>
        <v>2018835000</v>
      </c>
      <c r="H125" s="28">
        <f>$B$96*'1'!H$15*$B$124</f>
        <v>2018835000</v>
      </c>
      <c r="I125" s="28">
        <f>$B$96*'1'!I$15*$B$124</f>
        <v>2018835000</v>
      </c>
      <c r="J125" s="28">
        <f>$B$96*'1'!J$15*$B$124</f>
        <v>2018835000</v>
      </c>
      <c r="K125" s="28">
        <f>$B$96*'1'!K$15*$B$124</f>
        <v>1615068000</v>
      </c>
      <c r="L125" s="28">
        <f>$B$96*'1'!L$15*$B$124</f>
        <v>0</v>
      </c>
      <c r="M125" s="28">
        <f>$B$96*'1'!M$15*$B$124</f>
        <v>0</v>
      </c>
      <c r="N125" s="28">
        <f>$B$96*'1'!N$15*$B$124</f>
        <v>0</v>
      </c>
      <c r="O125" s="28">
        <f>$B$96*'1'!O$15*$B$124</f>
        <v>0</v>
      </c>
      <c r="P125" s="28">
        <f>$B$96*'1'!P$15*$B$124</f>
        <v>0</v>
      </c>
      <c r="Q125" s="28">
        <f>$B$96*'1'!Q$15*$B$124</f>
        <v>0</v>
      </c>
      <c r="R125" s="28">
        <f>$B$96*'1'!R$15*$B$124</f>
        <v>0</v>
      </c>
      <c r="S125" s="28">
        <f>$B$96*'1'!S$15*$B$124</f>
        <v>0</v>
      </c>
      <c r="T125" s="28">
        <f>$B$96*'1'!T$15*$B$124</f>
        <v>0</v>
      </c>
      <c r="U125" s="28">
        <f>$B$96*'1'!U$15*$B$124</f>
        <v>0</v>
      </c>
      <c r="V125" s="28">
        <f>$B$96*'1'!V$15*$B$124</f>
        <v>0</v>
      </c>
      <c r="W125" s="28">
        <f>$B$96*'1'!W$15*$B$124</f>
        <v>0</v>
      </c>
      <c r="X125" s="28">
        <f>$B$96*'1'!X$15*$B$124</f>
        <v>0</v>
      </c>
      <c r="Y125" s="28">
        <f>$B$96*'1'!Y$15*$B$124</f>
        <v>0</v>
      </c>
      <c r="Z125" s="28">
        <f>$B$96*'1'!Z$15*$B$124</f>
        <v>0</v>
      </c>
      <c r="AA125" s="28">
        <f>$B$96*'1'!AA$15*$B$124</f>
        <v>0</v>
      </c>
      <c r="AB125" s="28">
        <f>$B$96*'1'!AB$15*$B$124</f>
        <v>0</v>
      </c>
      <c r="AC125" s="28">
        <f>$B$96*'1'!AC$15*$B$124</f>
        <v>0</v>
      </c>
      <c r="AD125" s="28">
        <f>$B$96*'1'!AD$15*$B$124</f>
        <v>0</v>
      </c>
      <c r="AE125" s="28">
        <f>$B$96*'1'!AE$15*$B$124</f>
        <v>0</v>
      </c>
      <c r="AF125" s="28">
        <f>$B$96*'1'!AF$15*$B$124</f>
        <v>0</v>
      </c>
      <c r="AG125" s="28">
        <f>$B$96*'1'!AG$15*$B$124</f>
        <v>0</v>
      </c>
      <c r="AH125" s="28">
        <f>$B$96*'1'!AH$15*$B$124</f>
        <v>0</v>
      </c>
      <c r="AI125" s="28">
        <f>$B$96*'1'!AI$15*$B$124</f>
        <v>0</v>
      </c>
      <c r="AJ125" s="28">
        <f>$B$96*'1'!AJ$15*$B$124</f>
        <v>0</v>
      </c>
      <c r="AK125" s="28">
        <f>$B$96*'1'!AK$15*$B$124</f>
        <v>0</v>
      </c>
      <c r="AL125" s="28">
        <f>$B$96*'1'!AL$15*$B$124</f>
        <v>0</v>
      </c>
      <c r="AM125" s="28">
        <f>$B$96*'1'!AM$15*$B$124</f>
        <v>0</v>
      </c>
      <c r="AN125" s="28">
        <f>$B$96*'1'!AN$15*$B$124</f>
        <v>0</v>
      </c>
      <c r="AO125" s="28">
        <f>$B$96*'1'!AO$15*$B$124</f>
        <v>0</v>
      </c>
      <c r="AP125" s="28">
        <f>$B$96*'1'!AP$15*$B$124</f>
        <v>0</v>
      </c>
      <c r="AQ125" s="28">
        <f>$B$96*'1'!AQ$15*$B$124</f>
        <v>0</v>
      </c>
      <c r="AR125" s="27">
        <f t="shared" ca="1" si="92"/>
        <v>9690408000</v>
      </c>
    </row>
    <row r="126" spans="1:44" ht="16.5" thickBot="1">
      <c r="A126" s="194" t="s">
        <v>171</v>
      </c>
      <c r="B126" s="195">
        <v>6</v>
      </c>
      <c r="D126" s="213" t="s">
        <v>174</v>
      </c>
      <c r="E126" s="88"/>
      <c r="F126" s="28">
        <f>$B$97*'1'!F$9*$B$124</f>
        <v>0</v>
      </c>
      <c r="G126" s="28">
        <f>$B$97*'1'!G$9*$B$124</f>
        <v>563850000</v>
      </c>
      <c r="H126" s="28">
        <f>$B$97*'1'!H$9*$B$124</f>
        <v>563850000</v>
      </c>
      <c r="I126" s="28">
        <f>$B$97*'1'!I$9*$B$124</f>
        <v>563850000</v>
      </c>
      <c r="J126" s="28">
        <f>$B$97*'1'!J$9*$B$124</f>
        <v>563850000</v>
      </c>
      <c r="K126" s="28">
        <f>$B$97*'1'!K$9*$B$124</f>
        <v>451080000</v>
      </c>
      <c r="L126" s="28">
        <f>$B$97*'1'!L$9*$B$124</f>
        <v>0</v>
      </c>
      <c r="M126" s="28">
        <f>$B$97*'1'!M$9*$B$124</f>
        <v>0</v>
      </c>
      <c r="N126" s="28">
        <f>$B$97*'1'!N$9*$B$124</f>
        <v>0</v>
      </c>
      <c r="O126" s="28">
        <f>$B$97*'1'!O$9*$B$124</f>
        <v>0</v>
      </c>
      <c r="P126" s="28">
        <f>$B$97*'1'!P$9*$B$124</f>
        <v>0</v>
      </c>
      <c r="Q126" s="28">
        <f>$B$97*'1'!Q$9*$B$124</f>
        <v>0</v>
      </c>
      <c r="R126" s="28">
        <f>$B$97*'1'!R$9*$B$124</f>
        <v>0</v>
      </c>
      <c r="S126" s="28">
        <f>$B$97*'1'!S$9*$B$124</f>
        <v>0</v>
      </c>
      <c r="T126" s="28">
        <f>$B$97*'1'!T$9*$B$124</f>
        <v>0</v>
      </c>
      <c r="U126" s="28">
        <f>$B$97*'1'!U$9*$B$124</f>
        <v>0</v>
      </c>
      <c r="V126" s="28">
        <f>$B$97*'1'!V$9*$B$124</f>
        <v>0</v>
      </c>
      <c r="W126" s="28">
        <f>$B$97*'1'!W$9*$B$124</f>
        <v>0</v>
      </c>
      <c r="X126" s="28">
        <f>$B$97*'1'!X$9*$B$124</f>
        <v>0</v>
      </c>
      <c r="Y126" s="28">
        <f>$B$97*'1'!Y$9*$B$124</f>
        <v>0</v>
      </c>
      <c r="Z126" s="28">
        <f>$B$97*'1'!Z$9*$B$124</f>
        <v>0</v>
      </c>
      <c r="AA126" s="28">
        <f>$B$97*'1'!AA$9*$B$124</f>
        <v>0</v>
      </c>
      <c r="AB126" s="28">
        <f>$B$97*'1'!AB$9*$B$124</f>
        <v>0</v>
      </c>
      <c r="AC126" s="28">
        <f>$B$97*'1'!AC$9*$B$124</f>
        <v>0</v>
      </c>
      <c r="AD126" s="28">
        <f>$B$97*'1'!AD$9*$B$124</f>
        <v>0</v>
      </c>
      <c r="AE126" s="28">
        <f>$B$97*'1'!AE$9*$B$124</f>
        <v>0</v>
      </c>
      <c r="AF126" s="28">
        <f>$B$97*'1'!AF$9*$B$124</f>
        <v>0</v>
      </c>
      <c r="AG126" s="28">
        <f>$B$97*'1'!AG$9*$B$124</f>
        <v>0</v>
      </c>
      <c r="AH126" s="28">
        <f>$B$97*'1'!AH$9*$B$124</f>
        <v>0</v>
      </c>
      <c r="AI126" s="28">
        <f>$B$97*'1'!AI$9*$B$124</f>
        <v>0</v>
      </c>
      <c r="AJ126" s="28">
        <f>$B$97*'1'!AJ$9*$B$124</f>
        <v>0</v>
      </c>
      <c r="AK126" s="28">
        <f>$B$97*'1'!AK$9*$B$124</f>
        <v>0</v>
      </c>
      <c r="AL126" s="28">
        <f>$B$97*'1'!AL$9*$B$124</f>
        <v>0</v>
      </c>
      <c r="AM126" s="28">
        <f>$B$97*'1'!AM$9*$B$124</f>
        <v>0</v>
      </c>
      <c r="AN126" s="28">
        <f>$B$97*'1'!AN$9*$B$124</f>
        <v>0</v>
      </c>
      <c r="AO126" s="28">
        <f>$B$97*'1'!AO$9*$B$124</f>
        <v>0</v>
      </c>
      <c r="AP126" s="28">
        <f>$B$97*'1'!AP$9*$B$124</f>
        <v>0</v>
      </c>
      <c r="AQ126" s="28">
        <f>$B$97*'1'!AQ$9*$B$124</f>
        <v>0</v>
      </c>
      <c r="AR126" s="27">
        <f t="shared" ca="1" si="92"/>
        <v>2706480000</v>
      </c>
    </row>
    <row r="127" spans="1:44" ht="16.5" thickBot="1">
      <c r="A127" s="3"/>
      <c r="B127" s="3"/>
      <c r="D127" s="215" t="s">
        <v>175</v>
      </c>
      <c r="E127" s="88"/>
      <c r="F127" s="28">
        <f t="shared" ref="F127:AQ127" si="94">SUM(F128:F135)</f>
        <v>0</v>
      </c>
      <c r="G127" s="28">
        <f t="shared" si="94"/>
        <v>1785738150</v>
      </c>
      <c r="H127" s="28">
        <f t="shared" si="94"/>
        <v>1785738150</v>
      </c>
      <c r="I127" s="28">
        <f t="shared" si="94"/>
        <v>1785738150</v>
      </c>
      <c r="J127" s="28">
        <f t="shared" si="94"/>
        <v>1785738150</v>
      </c>
      <c r="K127" s="28">
        <f t="shared" si="94"/>
        <v>1428590520</v>
      </c>
      <c r="L127" s="28">
        <f t="shared" si="94"/>
        <v>0</v>
      </c>
      <c r="M127" s="28">
        <f t="shared" si="94"/>
        <v>0</v>
      </c>
      <c r="N127" s="28">
        <f t="shared" si="94"/>
        <v>0</v>
      </c>
      <c r="O127" s="28">
        <f t="shared" si="94"/>
        <v>0</v>
      </c>
      <c r="P127" s="28">
        <f t="shared" si="94"/>
        <v>0</v>
      </c>
      <c r="Q127" s="28">
        <f t="shared" si="94"/>
        <v>0</v>
      </c>
      <c r="R127" s="28">
        <f t="shared" si="94"/>
        <v>0</v>
      </c>
      <c r="S127" s="28">
        <f t="shared" si="94"/>
        <v>0</v>
      </c>
      <c r="T127" s="28">
        <f t="shared" si="94"/>
        <v>0</v>
      </c>
      <c r="U127" s="28">
        <f t="shared" si="94"/>
        <v>0</v>
      </c>
      <c r="V127" s="28">
        <f t="shared" si="94"/>
        <v>0</v>
      </c>
      <c r="W127" s="28">
        <f t="shared" si="94"/>
        <v>0</v>
      </c>
      <c r="X127" s="28">
        <f t="shared" si="94"/>
        <v>0</v>
      </c>
      <c r="Y127" s="28">
        <f t="shared" si="94"/>
        <v>0</v>
      </c>
      <c r="Z127" s="28">
        <f t="shared" si="94"/>
        <v>0</v>
      </c>
      <c r="AA127" s="28">
        <f t="shared" si="94"/>
        <v>0</v>
      </c>
      <c r="AB127" s="28">
        <f t="shared" si="94"/>
        <v>0</v>
      </c>
      <c r="AC127" s="28">
        <f t="shared" si="94"/>
        <v>0</v>
      </c>
      <c r="AD127" s="28">
        <f t="shared" si="94"/>
        <v>0</v>
      </c>
      <c r="AE127" s="28">
        <f t="shared" si="94"/>
        <v>0</v>
      </c>
      <c r="AF127" s="28">
        <f t="shared" si="94"/>
        <v>0</v>
      </c>
      <c r="AG127" s="28">
        <f t="shared" si="94"/>
        <v>0</v>
      </c>
      <c r="AH127" s="28">
        <f t="shared" si="94"/>
        <v>0</v>
      </c>
      <c r="AI127" s="28">
        <f t="shared" si="94"/>
        <v>0</v>
      </c>
      <c r="AJ127" s="28">
        <f t="shared" si="94"/>
        <v>0</v>
      </c>
      <c r="AK127" s="28">
        <f t="shared" si="94"/>
        <v>0</v>
      </c>
      <c r="AL127" s="28">
        <f t="shared" si="94"/>
        <v>0</v>
      </c>
      <c r="AM127" s="28">
        <f t="shared" si="94"/>
        <v>0</v>
      </c>
      <c r="AN127" s="28">
        <f t="shared" si="94"/>
        <v>0</v>
      </c>
      <c r="AO127" s="28">
        <f t="shared" si="94"/>
        <v>0</v>
      </c>
      <c r="AP127" s="28">
        <f t="shared" si="94"/>
        <v>0</v>
      </c>
      <c r="AQ127" s="28">
        <f t="shared" si="94"/>
        <v>0</v>
      </c>
      <c r="AR127" s="27">
        <f t="shared" ca="1" si="92"/>
        <v>8571543120</v>
      </c>
    </row>
    <row r="128" spans="1:44" ht="15.75">
      <c r="A128" s="196" t="s">
        <v>240</v>
      </c>
      <c r="B128" s="197">
        <v>465000</v>
      </c>
      <c r="D128" s="216" t="s">
        <v>176</v>
      </c>
      <c r="E128" s="88"/>
      <c r="F128" s="28">
        <f>$B$99*'1'!F$9*$B$124</f>
        <v>0</v>
      </c>
      <c r="G128" s="28">
        <f>$B$99*'1'!G$9*$B$124</f>
        <v>362253150</v>
      </c>
      <c r="H128" s="28">
        <f>$B$99*'1'!H$9*$B$124</f>
        <v>362253150</v>
      </c>
      <c r="I128" s="28">
        <f>$B$99*'1'!I$9*$B$124</f>
        <v>362253150</v>
      </c>
      <c r="J128" s="28">
        <f>$B$99*'1'!J$9*$B$124</f>
        <v>362253150</v>
      </c>
      <c r="K128" s="28">
        <f>$B$99*'1'!K$9*$B$124</f>
        <v>289802520</v>
      </c>
      <c r="L128" s="28">
        <f>$B$99*'1'!L$9*$B$124</f>
        <v>0</v>
      </c>
      <c r="M128" s="28">
        <f>$B$99*'1'!M$9*$B$124</f>
        <v>0</v>
      </c>
      <c r="N128" s="28">
        <f>$B$99*'1'!N$9*$B$124</f>
        <v>0</v>
      </c>
      <c r="O128" s="28">
        <f>$B$99*'1'!O$9*$B$124</f>
        <v>0</v>
      </c>
      <c r="P128" s="28">
        <f>$B$99*'1'!P$9*$B$124</f>
        <v>0</v>
      </c>
      <c r="Q128" s="28">
        <f>$B$99*'1'!Q$9*$B$124</f>
        <v>0</v>
      </c>
      <c r="R128" s="28">
        <f>$B$99*'1'!R$9*$B$124</f>
        <v>0</v>
      </c>
      <c r="S128" s="28">
        <f>$B$99*'1'!S$9*$B$124</f>
        <v>0</v>
      </c>
      <c r="T128" s="28">
        <f>$B$99*'1'!T$9*$B$124</f>
        <v>0</v>
      </c>
      <c r="U128" s="28">
        <f>$B$99*'1'!U$9*$B$124</f>
        <v>0</v>
      </c>
      <c r="V128" s="28">
        <f>$B$99*'1'!V$9*$B$124</f>
        <v>0</v>
      </c>
      <c r="W128" s="28">
        <f>$B$99*'1'!W$9*$B$124</f>
        <v>0</v>
      </c>
      <c r="X128" s="28">
        <f>$B$99*'1'!X$9*$B$124</f>
        <v>0</v>
      </c>
      <c r="Y128" s="28">
        <f>$B$99*'1'!Y$9*$B$124</f>
        <v>0</v>
      </c>
      <c r="Z128" s="28">
        <f>$B$99*'1'!Z$9*$B$124</f>
        <v>0</v>
      </c>
      <c r="AA128" s="28">
        <f>$B$99*'1'!AA$9*$B$124</f>
        <v>0</v>
      </c>
      <c r="AB128" s="28">
        <f>$B$99*'1'!AB$9*$B$124</f>
        <v>0</v>
      </c>
      <c r="AC128" s="28">
        <f>$B$99*'1'!AC$9*$B$124</f>
        <v>0</v>
      </c>
      <c r="AD128" s="28">
        <f>$B$99*'1'!AD$9*$B$124</f>
        <v>0</v>
      </c>
      <c r="AE128" s="28">
        <f>$B$99*'1'!AE$9*$B$124</f>
        <v>0</v>
      </c>
      <c r="AF128" s="28">
        <f>$B$99*'1'!AF$9*$B$124</f>
        <v>0</v>
      </c>
      <c r="AG128" s="28">
        <f>$B$99*'1'!AG$9*$B$124</f>
        <v>0</v>
      </c>
      <c r="AH128" s="28">
        <f>$B$99*'1'!AH$9*$B$124</f>
        <v>0</v>
      </c>
      <c r="AI128" s="28">
        <f>$B$99*'1'!AI$9*$B$124</f>
        <v>0</v>
      </c>
      <c r="AJ128" s="28">
        <f>$B$99*'1'!AJ$9*$B$124</f>
        <v>0</v>
      </c>
      <c r="AK128" s="28">
        <f>$B$99*'1'!AK$9*$B$124</f>
        <v>0</v>
      </c>
      <c r="AL128" s="28">
        <f>$B$99*'1'!AL$9*$B$124</f>
        <v>0</v>
      </c>
      <c r="AM128" s="28">
        <f>$B$99*'1'!AM$9*$B$124</f>
        <v>0</v>
      </c>
      <c r="AN128" s="28">
        <f>$B$99*'1'!AN$9*$B$124</f>
        <v>0</v>
      </c>
      <c r="AO128" s="28">
        <f>$B$99*'1'!AO$9*$B$124</f>
        <v>0</v>
      </c>
      <c r="AP128" s="28">
        <f>$B$99*'1'!AP$9*$B$124</f>
        <v>0</v>
      </c>
      <c r="AQ128" s="28">
        <f>$B$99*'1'!AQ$9*$B$124</f>
        <v>0</v>
      </c>
      <c r="AR128" s="27">
        <f t="shared" ca="1" si="92"/>
        <v>1738815120</v>
      </c>
    </row>
    <row r="129" spans="1:44" ht="16.5" thickBot="1">
      <c r="A129" s="194" t="s">
        <v>241</v>
      </c>
      <c r="B129" s="198">
        <v>1240000</v>
      </c>
      <c r="D129" s="216" t="s">
        <v>177</v>
      </c>
      <c r="E129" s="88"/>
      <c r="F129" s="28">
        <f>$B$100*'1'!F$9*$B$124</f>
        <v>0</v>
      </c>
      <c r="G129" s="28">
        <f>$B$100*'1'!G$9*$B$124</f>
        <v>23625000</v>
      </c>
      <c r="H129" s="28">
        <f>$B$100*'1'!H$9*$B$124</f>
        <v>23625000</v>
      </c>
      <c r="I129" s="28">
        <f>$B$100*'1'!I$9*$B$124</f>
        <v>23625000</v>
      </c>
      <c r="J129" s="28">
        <f>$B$100*'1'!J$9*$B$124</f>
        <v>23625000</v>
      </c>
      <c r="K129" s="28">
        <f>$B$100*'1'!K$9*$B$124</f>
        <v>18900000</v>
      </c>
      <c r="L129" s="28">
        <f>$B$100*'1'!L$9*$B$124</f>
        <v>0</v>
      </c>
      <c r="M129" s="28">
        <f>$B$100*'1'!M$9*$B$124</f>
        <v>0</v>
      </c>
      <c r="N129" s="28">
        <f>$B$100*'1'!N$9*$B$124</f>
        <v>0</v>
      </c>
      <c r="O129" s="28">
        <f>$B$100*'1'!O$9*$B$124</f>
        <v>0</v>
      </c>
      <c r="P129" s="28">
        <f>$B$100*'1'!P$9*$B$124</f>
        <v>0</v>
      </c>
      <c r="Q129" s="28">
        <f>$B$100*'1'!Q$9*$B$124</f>
        <v>0</v>
      </c>
      <c r="R129" s="28">
        <f>$B$100*'1'!R$9*$B$124</f>
        <v>0</v>
      </c>
      <c r="S129" s="28">
        <f>$B$100*'1'!S$9*$B$124</f>
        <v>0</v>
      </c>
      <c r="T129" s="28">
        <f>$B$100*'1'!T$9*$B$124</f>
        <v>0</v>
      </c>
      <c r="U129" s="28">
        <f>$B$100*'1'!U$9*$B$124</f>
        <v>0</v>
      </c>
      <c r="V129" s="28">
        <f>$B$100*'1'!V$9*$B$124</f>
        <v>0</v>
      </c>
      <c r="W129" s="28">
        <f>$B$100*'1'!W$9*$B$124</f>
        <v>0</v>
      </c>
      <c r="X129" s="28">
        <f>$B$100*'1'!X$9*$B$124</f>
        <v>0</v>
      </c>
      <c r="Y129" s="28">
        <f>$B$100*'1'!Y$9*$B$124</f>
        <v>0</v>
      </c>
      <c r="Z129" s="28">
        <f>$B$100*'1'!Z$9*$B$124</f>
        <v>0</v>
      </c>
      <c r="AA129" s="28">
        <f>$B$100*'1'!AA$9*$B$124</f>
        <v>0</v>
      </c>
      <c r="AB129" s="28">
        <f>$B$100*'1'!AB$9*$B$124</f>
        <v>0</v>
      </c>
      <c r="AC129" s="28">
        <f>$B$100*'1'!AC$9*$B$124</f>
        <v>0</v>
      </c>
      <c r="AD129" s="28">
        <f>$B$100*'1'!AD$9*$B$124</f>
        <v>0</v>
      </c>
      <c r="AE129" s="28">
        <f>$B$100*'1'!AE$9*$B$124</f>
        <v>0</v>
      </c>
      <c r="AF129" s="28">
        <f>$B$100*'1'!AF$9*$B$124</f>
        <v>0</v>
      </c>
      <c r="AG129" s="28">
        <f>$B$100*'1'!AG$9*$B$124</f>
        <v>0</v>
      </c>
      <c r="AH129" s="28">
        <f>$B$100*'1'!AH$9*$B$124</f>
        <v>0</v>
      </c>
      <c r="AI129" s="28">
        <f>$B$100*'1'!AI$9*$B$124</f>
        <v>0</v>
      </c>
      <c r="AJ129" s="28">
        <f>$B$100*'1'!AJ$9*$B$124</f>
        <v>0</v>
      </c>
      <c r="AK129" s="28">
        <f>$B$100*'1'!AK$9*$B$124</f>
        <v>0</v>
      </c>
      <c r="AL129" s="28">
        <f>$B$100*'1'!AL$9*$B$124</f>
        <v>0</v>
      </c>
      <c r="AM129" s="28">
        <f>$B$100*'1'!AM$9*$B$124</f>
        <v>0</v>
      </c>
      <c r="AN129" s="28">
        <f>$B$100*'1'!AN$9*$B$124</f>
        <v>0</v>
      </c>
      <c r="AO129" s="28">
        <f>$B$100*'1'!AO$9*$B$124</f>
        <v>0</v>
      </c>
      <c r="AP129" s="28">
        <f>$B$100*'1'!AP$9*$B$124</f>
        <v>0</v>
      </c>
      <c r="AQ129" s="28">
        <f>$B$100*'1'!AQ$9*$B$124</f>
        <v>0</v>
      </c>
      <c r="AR129" s="102"/>
    </row>
    <row r="130" spans="1:44" ht="16.5" thickBot="1">
      <c r="D130" s="216" t="s">
        <v>130</v>
      </c>
      <c r="E130" s="88"/>
      <c r="F130" s="28">
        <f>$B$101*'1'!F$9*$B$124</f>
        <v>0</v>
      </c>
      <c r="G130" s="28">
        <f>$B$101*'1'!G$9*$B$124</f>
        <v>299250000</v>
      </c>
      <c r="H130" s="28">
        <f>$B$101*'1'!H$9*$B$124</f>
        <v>299250000</v>
      </c>
      <c r="I130" s="28">
        <f>$B$101*'1'!I$9*$B$124</f>
        <v>299250000</v>
      </c>
      <c r="J130" s="28">
        <f>$B$101*'1'!J$9*$B$124</f>
        <v>299250000</v>
      </c>
      <c r="K130" s="28">
        <f>$B$101*'1'!K$9*$B$124</f>
        <v>239400000</v>
      </c>
      <c r="L130" s="28">
        <f>$B$101*'1'!L$9*$B$124</f>
        <v>0</v>
      </c>
      <c r="M130" s="28">
        <f>$B$101*'1'!M$9*$B$124</f>
        <v>0</v>
      </c>
      <c r="N130" s="28">
        <f>$B$101*'1'!N$9*$B$124</f>
        <v>0</v>
      </c>
      <c r="O130" s="28">
        <f>$B$101*'1'!O$9*$B$124</f>
        <v>0</v>
      </c>
      <c r="P130" s="28">
        <f>$B$101*'1'!P$9*$B$124</f>
        <v>0</v>
      </c>
      <c r="Q130" s="28">
        <f>$B$101*'1'!Q$9*$B$124</f>
        <v>0</v>
      </c>
      <c r="R130" s="28">
        <f>$B$101*'1'!R$9*$B$124</f>
        <v>0</v>
      </c>
      <c r="S130" s="28">
        <f>$B$101*'1'!S$9*$B$124</f>
        <v>0</v>
      </c>
      <c r="T130" s="28">
        <f>$B$101*'1'!T$9*$B$124</f>
        <v>0</v>
      </c>
      <c r="U130" s="28">
        <f>$B$101*'1'!U$9*$B$124</f>
        <v>0</v>
      </c>
      <c r="V130" s="28">
        <f>$B$101*'1'!V$9*$B$124</f>
        <v>0</v>
      </c>
      <c r="W130" s="28">
        <f>$B$101*'1'!W$9*$B$124</f>
        <v>0</v>
      </c>
      <c r="X130" s="28">
        <f>$B$101*'1'!X$9*$B$124</f>
        <v>0</v>
      </c>
      <c r="Y130" s="28">
        <f>$B$101*'1'!Y$9*$B$124</f>
        <v>0</v>
      </c>
      <c r="Z130" s="28">
        <f>$B$101*'1'!Z$9*$B$124</f>
        <v>0</v>
      </c>
      <c r="AA130" s="28">
        <f>$B$101*'1'!AA$9*$B$124</f>
        <v>0</v>
      </c>
      <c r="AB130" s="28">
        <f>$B$101*'1'!AB$9*$B$124</f>
        <v>0</v>
      </c>
      <c r="AC130" s="28">
        <f>$B$101*'1'!AC$9*$B$124</f>
        <v>0</v>
      </c>
      <c r="AD130" s="28">
        <f>$B$101*'1'!AD$9*$B$124</f>
        <v>0</v>
      </c>
      <c r="AE130" s="28">
        <f>$B$101*'1'!AE$9*$B$124</f>
        <v>0</v>
      </c>
      <c r="AF130" s="28">
        <f>$B$101*'1'!AF$9*$B$124</f>
        <v>0</v>
      </c>
      <c r="AG130" s="28">
        <f>$B$101*'1'!AG$9*$B$124</f>
        <v>0</v>
      </c>
      <c r="AH130" s="28">
        <f>$B$101*'1'!AH$9*$B$124</f>
        <v>0</v>
      </c>
      <c r="AI130" s="28">
        <f>$B$101*'1'!AI$9*$B$124</f>
        <v>0</v>
      </c>
      <c r="AJ130" s="28">
        <f>$B$101*'1'!AJ$9*$B$124</f>
        <v>0</v>
      </c>
      <c r="AK130" s="28">
        <f>$B$101*'1'!AK$9*$B$124</f>
        <v>0</v>
      </c>
      <c r="AL130" s="28">
        <f>$B$101*'1'!AL$9*$B$124</f>
        <v>0</v>
      </c>
      <c r="AM130" s="28">
        <f>$B$101*'1'!AM$9*$B$124</f>
        <v>0</v>
      </c>
      <c r="AN130" s="28">
        <f>$B$101*'1'!AN$9*$B$124</f>
        <v>0</v>
      </c>
      <c r="AO130" s="28">
        <f>$B$101*'1'!AO$9*$B$124</f>
        <v>0</v>
      </c>
      <c r="AP130" s="28">
        <f>$B$101*'1'!AP$9*$B$124</f>
        <v>0</v>
      </c>
      <c r="AQ130" s="28">
        <f>$B$101*'1'!AQ$9*$B$124</f>
        <v>0</v>
      </c>
      <c r="AR130" s="27">
        <f t="shared" ref="AR130:AR136" ca="1" si="95">ROUND(SUMIF($F$121:$AQ$121,"&gt;=0",$F130:$AQ130),0)</f>
        <v>1436400000</v>
      </c>
    </row>
    <row r="131" spans="1:44" ht="15.75">
      <c r="A131" s="199" t="s">
        <v>242</v>
      </c>
      <c r="B131" s="197">
        <v>100</v>
      </c>
      <c r="D131" s="216" t="s">
        <v>178</v>
      </c>
      <c r="E131" s="88"/>
      <c r="F131" s="28">
        <f>$B$102*'1'!F$9*$B$124</f>
        <v>0</v>
      </c>
      <c r="G131" s="28">
        <f>$B$102*'1'!G$9*$B$124</f>
        <v>263655000</v>
      </c>
      <c r="H131" s="28">
        <f>$B$102*'1'!H$9*$B$124</f>
        <v>263655000</v>
      </c>
      <c r="I131" s="28">
        <f>$B$102*'1'!I$9*$B$124</f>
        <v>263655000</v>
      </c>
      <c r="J131" s="28">
        <f>$B$102*'1'!J$9*$B$124</f>
        <v>263655000</v>
      </c>
      <c r="K131" s="28">
        <f>$B$102*'1'!K$9*$B$124</f>
        <v>210924000</v>
      </c>
      <c r="L131" s="28">
        <f>$B$102*'1'!L$9*$B$124</f>
        <v>0</v>
      </c>
      <c r="M131" s="28">
        <f>$B$102*'1'!M$9*$B$124</f>
        <v>0</v>
      </c>
      <c r="N131" s="28">
        <f>$B$102*'1'!N$9*$B$124</f>
        <v>0</v>
      </c>
      <c r="O131" s="28">
        <f>$B$102*'1'!O$9*$B$124</f>
        <v>0</v>
      </c>
      <c r="P131" s="28">
        <f>$B$102*'1'!P$9*$B$124</f>
        <v>0</v>
      </c>
      <c r="Q131" s="28">
        <f>$B$102*'1'!Q$9*$B$124</f>
        <v>0</v>
      </c>
      <c r="R131" s="28">
        <f>$B$102*'1'!R$9*$B$124</f>
        <v>0</v>
      </c>
      <c r="S131" s="28">
        <f>$B$102*'1'!S$9*$B$124</f>
        <v>0</v>
      </c>
      <c r="T131" s="28">
        <f>$B$102*'1'!T$9*$B$124</f>
        <v>0</v>
      </c>
      <c r="U131" s="28">
        <f>$B$102*'1'!U$9*$B$124</f>
        <v>0</v>
      </c>
      <c r="V131" s="28">
        <f>$B$102*'1'!V$9*$B$124</f>
        <v>0</v>
      </c>
      <c r="W131" s="28">
        <f>$B$102*'1'!W$9*$B$124</f>
        <v>0</v>
      </c>
      <c r="X131" s="28">
        <f>$B$102*'1'!X$9*$B$124</f>
        <v>0</v>
      </c>
      <c r="Y131" s="28">
        <f>$B$102*'1'!Y$9*$B$124</f>
        <v>0</v>
      </c>
      <c r="Z131" s="28">
        <f>$B$102*'1'!Z$9*$B$124</f>
        <v>0</v>
      </c>
      <c r="AA131" s="28">
        <f>$B$102*'1'!AA$9*$B$124</f>
        <v>0</v>
      </c>
      <c r="AB131" s="28">
        <f>$B$102*'1'!AB$9*$B$124</f>
        <v>0</v>
      </c>
      <c r="AC131" s="28">
        <f>$B$102*'1'!AC$9*$B$124</f>
        <v>0</v>
      </c>
      <c r="AD131" s="28">
        <f>$B$102*'1'!AD$9*$B$124</f>
        <v>0</v>
      </c>
      <c r="AE131" s="28">
        <f>$B$102*'1'!AE$9*$B$124</f>
        <v>0</v>
      </c>
      <c r="AF131" s="28">
        <f>$B$102*'1'!AF$9*$B$124</f>
        <v>0</v>
      </c>
      <c r="AG131" s="28">
        <f>$B$102*'1'!AG$9*$B$124</f>
        <v>0</v>
      </c>
      <c r="AH131" s="28">
        <f>$B$102*'1'!AH$9*$B$124</f>
        <v>0</v>
      </c>
      <c r="AI131" s="28">
        <f>$B$102*'1'!AI$9*$B$124</f>
        <v>0</v>
      </c>
      <c r="AJ131" s="28">
        <f>$B$102*'1'!AJ$9*$B$124</f>
        <v>0</v>
      </c>
      <c r="AK131" s="28">
        <f>$B$102*'1'!AK$9*$B$124</f>
        <v>0</v>
      </c>
      <c r="AL131" s="28">
        <f>$B$102*'1'!AL$9*$B$124</f>
        <v>0</v>
      </c>
      <c r="AM131" s="28">
        <f>$B$102*'1'!AM$9*$B$124</f>
        <v>0</v>
      </c>
      <c r="AN131" s="28">
        <f>$B$102*'1'!AN$9*$B$124</f>
        <v>0</v>
      </c>
      <c r="AO131" s="28">
        <f>$B$102*'1'!AO$9*$B$124</f>
        <v>0</v>
      </c>
      <c r="AP131" s="28">
        <f>$B$102*'1'!AP$9*$B$124</f>
        <v>0</v>
      </c>
      <c r="AQ131" s="28">
        <f>$B$102*'1'!AQ$9*$B$124</f>
        <v>0</v>
      </c>
      <c r="AR131" s="27">
        <f t="shared" ca="1" si="95"/>
        <v>1265544000</v>
      </c>
    </row>
    <row r="132" spans="1:44" ht="15.75">
      <c r="A132" s="200" t="s">
        <v>255</v>
      </c>
      <c r="B132" s="178">
        <v>7.3</v>
      </c>
      <c r="D132" s="216" t="s">
        <v>179</v>
      </c>
      <c r="E132" s="91"/>
      <c r="F132" s="28">
        <f>$B$103*'1'!F$9*$B$124</f>
        <v>0</v>
      </c>
      <c r="G132" s="28">
        <f>$B$103*'1'!G$9*$B$124</f>
        <v>53235000</v>
      </c>
      <c r="H132" s="28">
        <f>$B$103*'1'!H$9*$B$124</f>
        <v>53235000</v>
      </c>
      <c r="I132" s="28">
        <f>$B$103*'1'!I$9*$B$124</f>
        <v>53235000</v>
      </c>
      <c r="J132" s="28">
        <f>$B$103*'1'!J$9*$B$124</f>
        <v>53235000</v>
      </c>
      <c r="K132" s="28">
        <f>$B$103*'1'!K$9*$B$124</f>
        <v>42588000</v>
      </c>
      <c r="L132" s="28">
        <f>$B$103*'1'!L$9*$B$124</f>
        <v>0</v>
      </c>
      <c r="M132" s="28">
        <f>$B$103*'1'!M$9*$B$124</f>
        <v>0</v>
      </c>
      <c r="N132" s="28">
        <f>$B$103*'1'!N$9*$B$124</f>
        <v>0</v>
      </c>
      <c r="O132" s="28">
        <f>$B$103*'1'!O$9*$B$124</f>
        <v>0</v>
      </c>
      <c r="P132" s="28">
        <f>$B$103*'1'!P$9*$B$124</f>
        <v>0</v>
      </c>
      <c r="Q132" s="28">
        <f>$B$103*'1'!Q$9*$B$124</f>
        <v>0</v>
      </c>
      <c r="R132" s="28">
        <f>$B$103*'1'!R$9*$B$124</f>
        <v>0</v>
      </c>
      <c r="S132" s="28">
        <f>$B$103*'1'!S$9*$B$124</f>
        <v>0</v>
      </c>
      <c r="T132" s="28">
        <f>$B$103*'1'!T$9*$B$124</f>
        <v>0</v>
      </c>
      <c r="U132" s="28">
        <f>$B$103*'1'!U$9*$B$124</f>
        <v>0</v>
      </c>
      <c r="V132" s="28">
        <f>$B$103*'1'!V$9*$B$124</f>
        <v>0</v>
      </c>
      <c r="W132" s="28">
        <f>$B$103*'1'!W$9*$B$124</f>
        <v>0</v>
      </c>
      <c r="X132" s="28">
        <f>$B$103*'1'!X$9*$B$124</f>
        <v>0</v>
      </c>
      <c r="Y132" s="28">
        <f>$B$103*'1'!Y$9*$B$124</f>
        <v>0</v>
      </c>
      <c r="Z132" s="28">
        <f>$B$103*'1'!Z$9*$B$124</f>
        <v>0</v>
      </c>
      <c r="AA132" s="28">
        <f>$B$103*'1'!AA$9*$B$124</f>
        <v>0</v>
      </c>
      <c r="AB132" s="28">
        <f>$B$103*'1'!AB$9*$B$124</f>
        <v>0</v>
      </c>
      <c r="AC132" s="28">
        <f>$B$103*'1'!AC$9*$B$124</f>
        <v>0</v>
      </c>
      <c r="AD132" s="28">
        <f>$B$103*'1'!AD$9*$B$124</f>
        <v>0</v>
      </c>
      <c r="AE132" s="28">
        <f>$B$103*'1'!AE$9*$B$124</f>
        <v>0</v>
      </c>
      <c r="AF132" s="28">
        <f>$B$103*'1'!AF$9*$B$124</f>
        <v>0</v>
      </c>
      <c r="AG132" s="28">
        <f>$B$103*'1'!AG$9*$B$124</f>
        <v>0</v>
      </c>
      <c r="AH132" s="28">
        <f>$B$103*'1'!AH$9*$B$124</f>
        <v>0</v>
      </c>
      <c r="AI132" s="28">
        <f>$B$103*'1'!AI$9*$B$124</f>
        <v>0</v>
      </c>
      <c r="AJ132" s="28">
        <f>$B$103*'1'!AJ$9*$B$124</f>
        <v>0</v>
      </c>
      <c r="AK132" s="28">
        <f>$B$103*'1'!AK$9*$B$124</f>
        <v>0</v>
      </c>
      <c r="AL132" s="28">
        <f>$B$103*'1'!AL$9*$B$124</f>
        <v>0</v>
      </c>
      <c r="AM132" s="28">
        <f>$B$103*'1'!AM$9*$B$124</f>
        <v>0</v>
      </c>
      <c r="AN132" s="28">
        <f>$B$103*'1'!AN$9*$B$124</f>
        <v>0</v>
      </c>
      <c r="AO132" s="28">
        <f>$B$103*'1'!AO$9*$B$124</f>
        <v>0</v>
      </c>
      <c r="AP132" s="28">
        <f>$B$103*'1'!AP$9*$B$124</f>
        <v>0</v>
      </c>
      <c r="AQ132" s="28">
        <f>$B$103*'1'!AQ$9*$B$124</f>
        <v>0</v>
      </c>
      <c r="AR132" s="27">
        <f t="shared" ca="1" si="95"/>
        <v>255528000</v>
      </c>
    </row>
    <row r="133" spans="1:44" ht="15.75">
      <c r="A133" s="200" t="s">
        <v>256</v>
      </c>
      <c r="B133" s="130">
        <f>B131*B132</f>
        <v>730</v>
      </c>
      <c r="D133" s="216" t="s">
        <v>180</v>
      </c>
      <c r="E133" s="88"/>
      <c r="F133" s="28">
        <f>$B$104*'1'!F$9*$B$124</f>
        <v>0</v>
      </c>
      <c r="G133" s="28">
        <f>$B$104*'1'!G$9*$B$124</f>
        <v>175455000</v>
      </c>
      <c r="H133" s="28">
        <f>$B$104*'1'!H$9*$B$124</f>
        <v>175455000</v>
      </c>
      <c r="I133" s="28">
        <f>$B$104*'1'!I$9*$B$124</f>
        <v>175455000</v>
      </c>
      <c r="J133" s="28">
        <f>$B$104*'1'!J$9*$B$124</f>
        <v>175455000</v>
      </c>
      <c r="K133" s="28">
        <f>$B$104*'1'!K$9*$B$124</f>
        <v>140364000</v>
      </c>
      <c r="L133" s="28">
        <f>$B$104*'1'!L$9*$B$124</f>
        <v>0</v>
      </c>
      <c r="M133" s="28">
        <f>$B$104*'1'!M$9*$B$124</f>
        <v>0</v>
      </c>
      <c r="N133" s="28">
        <f>$B$104*'1'!N$9*$B$124</f>
        <v>0</v>
      </c>
      <c r="O133" s="28">
        <f>$B$104*'1'!O$9*$B$124</f>
        <v>0</v>
      </c>
      <c r="P133" s="28">
        <f>$B$104*'1'!P$9*$B$124</f>
        <v>0</v>
      </c>
      <c r="Q133" s="28">
        <f>$B$104*'1'!Q$9*$B$124</f>
        <v>0</v>
      </c>
      <c r="R133" s="28">
        <f>$B$104*'1'!R$9*$B$124</f>
        <v>0</v>
      </c>
      <c r="S133" s="28">
        <f>$B$104*'1'!S$9*$B$124</f>
        <v>0</v>
      </c>
      <c r="T133" s="28">
        <f>$B$104*'1'!T$9*$B$124</f>
        <v>0</v>
      </c>
      <c r="U133" s="28">
        <f>$B$104*'1'!U$9*$B$124</f>
        <v>0</v>
      </c>
      <c r="V133" s="28">
        <f>$B$104*'1'!V$9*$B$124</f>
        <v>0</v>
      </c>
      <c r="W133" s="28">
        <f>$B$104*'1'!W$9*$B$124</f>
        <v>0</v>
      </c>
      <c r="X133" s="28">
        <f>$B$104*'1'!X$9*$B$124</f>
        <v>0</v>
      </c>
      <c r="Y133" s="28">
        <f>$B$104*'1'!Y$9*$B$124</f>
        <v>0</v>
      </c>
      <c r="Z133" s="28">
        <f>$B$104*'1'!Z$9*$B$124</f>
        <v>0</v>
      </c>
      <c r="AA133" s="28">
        <f>$B$104*'1'!AA$9*$B$124</f>
        <v>0</v>
      </c>
      <c r="AB133" s="28">
        <f>$B$104*'1'!AB$9*$B$124</f>
        <v>0</v>
      </c>
      <c r="AC133" s="28">
        <f>$B$104*'1'!AC$9*$B$124</f>
        <v>0</v>
      </c>
      <c r="AD133" s="28">
        <f>$B$104*'1'!AD$9*$B$124</f>
        <v>0</v>
      </c>
      <c r="AE133" s="28">
        <f>$B$104*'1'!AE$9*$B$124</f>
        <v>0</v>
      </c>
      <c r="AF133" s="28">
        <f>$B$104*'1'!AF$9*$B$124</f>
        <v>0</v>
      </c>
      <c r="AG133" s="28">
        <f>$B$104*'1'!AG$9*$B$124</f>
        <v>0</v>
      </c>
      <c r="AH133" s="28">
        <f>$B$104*'1'!AH$9*$B$124</f>
        <v>0</v>
      </c>
      <c r="AI133" s="28">
        <f>$B$104*'1'!AI$9*$B$124</f>
        <v>0</v>
      </c>
      <c r="AJ133" s="28">
        <f>$B$104*'1'!AJ$9*$B$124</f>
        <v>0</v>
      </c>
      <c r="AK133" s="28">
        <f>$B$104*'1'!AK$9*$B$124</f>
        <v>0</v>
      </c>
      <c r="AL133" s="28">
        <f>$B$104*'1'!AL$9*$B$124</f>
        <v>0</v>
      </c>
      <c r="AM133" s="28">
        <f>$B$104*'1'!AM$9*$B$124</f>
        <v>0</v>
      </c>
      <c r="AN133" s="28">
        <f>$B$104*'1'!AN$9*$B$124</f>
        <v>0</v>
      </c>
      <c r="AO133" s="28">
        <f>$B$104*'1'!AO$9*$B$124</f>
        <v>0</v>
      </c>
      <c r="AP133" s="28">
        <f>$B$104*'1'!AP$9*$B$124</f>
        <v>0</v>
      </c>
      <c r="AQ133" s="28">
        <f>$B$104*'1'!AQ$9*$B$124</f>
        <v>0</v>
      </c>
      <c r="AR133" s="27">
        <f t="shared" ca="1" si="95"/>
        <v>842184000</v>
      </c>
    </row>
    <row r="134" spans="1:44" ht="15.75">
      <c r="A134" s="200" t="s">
        <v>257</v>
      </c>
      <c r="B134" s="131">
        <f>B117</f>
        <v>38</v>
      </c>
      <c r="D134" s="216" t="s">
        <v>181</v>
      </c>
      <c r="E134" s="88"/>
      <c r="F134" s="28">
        <f>$B$105*'1'!F$9*$B$124</f>
        <v>0</v>
      </c>
      <c r="G134" s="28">
        <f>$B$105*'1'!G$9*$B$124</f>
        <v>507150000</v>
      </c>
      <c r="H134" s="28">
        <f>$B$105*'1'!H$9*$B$124</f>
        <v>507150000</v>
      </c>
      <c r="I134" s="28">
        <f>$B$105*'1'!I$9*$B$124</f>
        <v>507150000</v>
      </c>
      <c r="J134" s="28">
        <f>$B$105*'1'!J$9*$B$124</f>
        <v>507150000</v>
      </c>
      <c r="K134" s="28">
        <f>$B$105*'1'!K$9*$B$124</f>
        <v>405720000</v>
      </c>
      <c r="L134" s="28">
        <f>$B$105*'1'!L$9*$B$124</f>
        <v>0</v>
      </c>
      <c r="M134" s="28">
        <f>$B$105*'1'!M$9*$B$124</f>
        <v>0</v>
      </c>
      <c r="N134" s="28">
        <f>$B$105*'1'!N$9*$B$124</f>
        <v>0</v>
      </c>
      <c r="O134" s="28">
        <f>$B$105*'1'!O$9*$B$124</f>
        <v>0</v>
      </c>
      <c r="P134" s="28">
        <f>$B$105*'1'!P$9*$B$124</f>
        <v>0</v>
      </c>
      <c r="Q134" s="28">
        <f>$B$105*'1'!Q$9*$B$124</f>
        <v>0</v>
      </c>
      <c r="R134" s="28">
        <f>$B$105*'1'!R$9*$B$124</f>
        <v>0</v>
      </c>
      <c r="S134" s="28">
        <f>$B$105*'1'!S$9*$B$124</f>
        <v>0</v>
      </c>
      <c r="T134" s="28">
        <f>$B$105*'1'!T$9*$B$124</f>
        <v>0</v>
      </c>
      <c r="U134" s="28">
        <f>$B$105*'1'!U$9*$B$124</f>
        <v>0</v>
      </c>
      <c r="V134" s="28">
        <f>$B$105*'1'!V$9*$B$124</f>
        <v>0</v>
      </c>
      <c r="W134" s="28">
        <f>$B$105*'1'!W$9*$B$124</f>
        <v>0</v>
      </c>
      <c r="X134" s="28">
        <f>$B$105*'1'!X$9*$B$124</f>
        <v>0</v>
      </c>
      <c r="Y134" s="28">
        <f>$B$105*'1'!Y$9*$B$124</f>
        <v>0</v>
      </c>
      <c r="Z134" s="28">
        <f>$B$105*'1'!Z$9*$B$124</f>
        <v>0</v>
      </c>
      <c r="AA134" s="28">
        <f>$B$105*'1'!AA$9*$B$124</f>
        <v>0</v>
      </c>
      <c r="AB134" s="28">
        <f>$B$105*'1'!AB$9*$B$124</f>
        <v>0</v>
      </c>
      <c r="AC134" s="28">
        <f>$B$105*'1'!AC$9*$B$124</f>
        <v>0</v>
      </c>
      <c r="AD134" s="28">
        <f>$B$105*'1'!AD$9*$B$124</f>
        <v>0</v>
      </c>
      <c r="AE134" s="28">
        <f>$B$105*'1'!AE$9*$B$124</f>
        <v>0</v>
      </c>
      <c r="AF134" s="28">
        <f>$B$105*'1'!AF$9*$B$124</f>
        <v>0</v>
      </c>
      <c r="AG134" s="28">
        <f>$B$105*'1'!AG$9*$B$124</f>
        <v>0</v>
      </c>
      <c r="AH134" s="28">
        <f>$B$105*'1'!AH$9*$B$124</f>
        <v>0</v>
      </c>
      <c r="AI134" s="28">
        <f>$B$105*'1'!AI$9*$B$124</f>
        <v>0</v>
      </c>
      <c r="AJ134" s="28">
        <f>$B$105*'1'!AJ$9*$B$124</f>
        <v>0</v>
      </c>
      <c r="AK134" s="28">
        <f>$B$105*'1'!AK$9*$B$124</f>
        <v>0</v>
      </c>
      <c r="AL134" s="28">
        <f>$B$105*'1'!AL$9*$B$124</f>
        <v>0</v>
      </c>
      <c r="AM134" s="28">
        <f>$B$105*'1'!AM$9*$B$124</f>
        <v>0</v>
      </c>
      <c r="AN134" s="28">
        <f>$B$105*'1'!AN$9*$B$124</f>
        <v>0</v>
      </c>
      <c r="AO134" s="28">
        <f>$B$105*'1'!AO$9*$B$124</f>
        <v>0</v>
      </c>
      <c r="AP134" s="28">
        <f>$B$105*'1'!AP$9*$B$124</f>
        <v>0</v>
      </c>
      <c r="AQ134" s="28">
        <f>$B$105*'1'!AQ$9*$B$124</f>
        <v>0</v>
      </c>
      <c r="AR134" s="27">
        <f t="shared" ca="1" si="95"/>
        <v>2434320000</v>
      </c>
    </row>
    <row r="135" spans="1:44" ht="16.5" thickBot="1">
      <c r="A135" s="201" t="s">
        <v>258</v>
      </c>
      <c r="B135" s="132">
        <f>B133*B134</f>
        <v>27740</v>
      </c>
      <c r="D135" s="216" t="s">
        <v>182</v>
      </c>
      <c r="E135" s="88"/>
      <c r="F135" s="28">
        <f>$B$106*'1'!F$9*$B$124</f>
        <v>0</v>
      </c>
      <c r="G135" s="28">
        <f>$B$106*'1'!G$9*$B$124</f>
        <v>101115000</v>
      </c>
      <c r="H135" s="28">
        <f>$B$106*'1'!H$9*$B$124</f>
        <v>101115000</v>
      </c>
      <c r="I135" s="28">
        <f>$B$106*'1'!I$9*$B$124</f>
        <v>101115000</v>
      </c>
      <c r="J135" s="28">
        <f>$B$106*'1'!J$9*$B$124</f>
        <v>101115000</v>
      </c>
      <c r="K135" s="28">
        <f>$B$106*'1'!K$9*$B$124</f>
        <v>80892000</v>
      </c>
      <c r="L135" s="28">
        <f>$B$106*'1'!L$9*$B$124</f>
        <v>0</v>
      </c>
      <c r="M135" s="28">
        <f>$B$106*'1'!M$9*$B$124</f>
        <v>0</v>
      </c>
      <c r="N135" s="28">
        <f>$B$106*'1'!N$9*$B$124</f>
        <v>0</v>
      </c>
      <c r="O135" s="28">
        <f>$B$106*'1'!O$9*$B$124</f>
        <v>0</v>
      </c>
      <c r="P135" s="28">
        <f>$B$106*'1'!P$9*$B$124</f>
        <v>0</v>
      </c>
      <c r="Q135" s="28">
        <f>$B$106*'1'!Q$9*$B$124</f>
        <v>0</v>
      </c>
      <c r="R135" s="28">
        <f>$B$106*'1'!R$9*$B$124</f>
        <v>0</v>
      </c>
      <c r="S135" s="28">
        <f>$B$106*'1'!S$9*$B$124</f>
        <v>0</v>
      </c>
      <c r="T135" s="28">
        <f>$B$106*'1'!T$9*$B$124</f>
        <v>0</v>
      </c>
      <c r="U135" s="28">
        <f>$B$106*'1'!U$9*$B$124</f>
        <v>0</v>
      </c>
      <c r="V135" s="28">
        <f>$B$106*'1'!V$9*$B$124</f>
        <v>0</v>
      </c>
      <c r="W135" s="28">
        <f>$B$106*'1'!W$9*$B$124</f>
        <v>0</v>
      </c>
      <c r="X135" s="28">
        <f>$B$106*'1'!X$9*$B$124</f>
        <v>0</v>
      </c>
      <c r="Y135" s="28">
        <f>$B$106*'1'!Y$9*$B$124</f>
        <v>0</v>
      </c>
      <c r="Z135" s="28">
        <f>$B$106*'1'!Z$9*$B$124</f>
        <v>0</v>
      </c>
      <c r="AA135" s="28">
        <f>$B$106*'1'!AA$9*$B$124</f>
        <v>0</v>
      </c>
      <c r="AB135" s="28">
        <f>$B$106*'1'!AB$9*$B$124</f>
        <v>0</v>
      </c>
      <c r="AC135" s="28">
        <f>$B$106*'1'!AC$9*$B$124</f>
        <v>0</v>
      </c>
      <c r="AD135" s="28">
        <f>$B$106*'1'!AD$9*$B$124</f>
        <v>0</v>
      </c>
      <c r="AE135" s="28">
        <f>$B$106*'1'!AE$9*$B$124</f>
        <v>0</v>
      </c>
      <c r="AF135" s="28">
        <f>$B$106*'1'!AF$9*$B$124</f>
        <v>0</v>
      </c>
      <c r="AG135" s="28">
        <f>$B$106*'1'!AG$9*$B$124</f>
        <v>0</v>
      </c>
      <c r="AH135" s="28">
        <f>$B$106*'1'!AH$9*$B$124</f>
        <v>0</v>
      </c>
      <c r="AI135" s="28">
        <f>$B$106*'1'!AI$9*$B$124</f>
        <v>0</v>
      </c>
      <c r="AJ135" s="28">
        <f>$B$106*'1'!AJ$9*$B$124</f>
        <v>0</v>
      </c>
      <c r="AK135" s="28">
        <f>$B$106*'1'!AK$9*$B$124</f>
        <v>0</v>
      </c>
      <c r="AL135" s="28">
        <f>$B$106*'1'!AL$9*$B$124</f>
        <v>0</v>
      </c>
      <c r="AM135" s="28">
        <f>$B$106*'1'!AM$9*$B$124</f>
        <v>0</v>
      </c>
      <c r="AN135" s="28">
        <f>$B$106*'1'!AN$9*$B$124</f>
        <v>0</v>
      </c>
      <c r="AO135" s="28">
        <f>$B$106*'1'!AO$9*$B$124</f>
        <v>0</v>
      </c>
      <c r="AP135" s="28">
        <f>$B$106*'1'!AP$9*$B$124</f>
        <v>0</v>
      </c>
      <c r="AQ135" s="28">
        <f>$B$106*'1'!AQ$9*$B$124</f>
        <v>0</v>
      </c>
      <c r="AR135" s="27">
        <f t="shared" ca="1" si="95"/>
        <v>485352000</v>
      </c>
    </row>
    <row r="136" spans="1:44" ht="15.75">
      <c r="B136" s="253">
        <v>1</v>
      </c>
      <c r="D136" s="213" t="s">
        <v>183</v>
      </c>
      <c r="E136" s="88"/>
      <c r="F136" s="28">
        <f>$B$107*'1'!F$9*$B$124</f>
        <v>0</v>
      </c>
      <c r="G136" s="28">
        <f>$B$107*'1'!G$9*$B$124</f>
        <v>549045000</v>
      </c>
      <c r="H136" s="28">
        <f>$B$107*'1'!H$9*$B$124</f>
        <v>549045000</v>
      </c>
      <c r="I136" s="28">
        <f>$B$107*'1'!I$9*$B$124</f>
        <v>549045000</v>
      </c>
      <c r="J136" s="28">
        <f>$B$107*'1'!J$9*$B$124</f>
        <v>549045000</v>
      </c>
      <c r="K136" s="28">
        <f>$B$107*'1'!K$9*$B$124</f>
        <v>439236000</v>
      </c>
      <c r="L136" s="28">
        <f>$B$107*'1'!L$9*$B$124</f>
        <v>0</v>
      </c>
      <c r="M136" s="28">
        <f>$B$107*'1'!M$9*$B$124</f>
        <v>0</v>
      </c>
      <c r="N136" s="28">
        <f>$B$107*'1'!N$9*$B$124</f>
        <v>0</v>
      </c>
      <c r="O136" s="28">
        <f>$B$107*'1'!O$9*$B$124</f>
        <v>0</v>
      </c>
      <c r="P136" s="28">
        <f>$B$107*'1'!P$9*$B$124</f>
        <v>0</v>
      </c>
      <c r="Q136" s="28">
        <f>$B$107*'1'!Q$9*$B$124</f>
        <v>0</v>
      </c>
      <c r="R136" s="28">
        <f>$B$107*'1'!R$9*$B$124</f>
        <v>0</v>
      </c>
      <c r="S136" s="28">
        <f>$B$107*'1'!S$9*$B$124</f>
        <v>0</v>
      </c>
      <c r="T136" s="28">
        <f>$B$107*'1'!T$9*$B$124</f>
        <v>0</v>
      </c>
      <c r="U136" s="28">
        <f>$B$107*'1'!U$9*$B$124</f>
        <v>0</v>
      </c>
      <c r="V136" s="28">
        <f>$B$107*'1'!V$9*$B$124</f>
        <v>0</v>
      </c>
      <c r="W136" s="28">
        <f>$B$107*'1'!W$9*$B$124</f>
        <v>0</v>
      </c>
      <c r="X136" s="28">
        <f>$B$107*'1'!X$9*$B$124</f>
        <v>0</v>
      </c>
      <c r="Y136" s="28">
        <f>$B$107*'1'!Y$9*$B$124</f>
        <v>0</v>
      </c>
      <c r="Z136" s="28">
        <f>$B$107*'1'!Z$9*$B$124</f>
        <v>0</v>
      </c>
      <c r="AA136" s="28">
        <f>$B$107*'1'!AA$9*$B$124</f>
        <v>0</v>
      </c>
      <c r="AB136" s="28">
        <f>$B$107*'1'!AB$9*$B$124</f>
        <v>0</v>
      </c>
      <c r="AC136" s="28">
        <f>$B$107*'1'!AC$9*$B$124</f>
        <v>0</v>
      </c>
      <c r="AD136" s="28">
        <f>$B$107*'1'!AD$9*$B$124</f>
        <v>0</v>
      </c>
      <c r="AE136" s="28">
        <f>$B$107*'1'!AE$9*$B$124</f>
        <v>0</v>
      </c>
      <c r="AF136" s="28">
        <f>$B$107*'1'!AF$9*$B$124</f>
        <v>0</v>
      </c>
      <c r="AG136" s="28">
        <f>$B$107*'1'!AG$9*$B$124</f>
        <v>0</v>
      </c>
      <c r="AH136" s="28">
        <f>$B$107*'1'!AH$9*$B$124</f>
        <v>0</v>
      </c>
      <c r="AI136" s="28">
        <f>$B$107*'1'!AI$9*$B$124</f>
        <v>0</v>
      </c>
      <c r="AJ136" s="28">
        <f>$B$107*'1'!AJ$9*$B$124</f>
        <v>0</v>
      </c>
      <c r="AK136" s="28">
        <f>$B$107*'1'!AK$9*$B$124</f>
        <v>0</v>
      </c>
      <c r="AL136" s="28">
        <f>$B$107*'1'!AL$9*$B$124</f>
        <v>0</v>
      </c>
      <c r="AM136" s="28">
        <f>$B$107*'1'!AM$9*$B$124</f>
        <v>0</v>
      </c>
      <c r="AN136" s="28">
        <f>$B$107*'1'!AN$9*$B$124</f>
        <v>0</v>
      </c>
      <c r="AO136" s="28">
        <f>$B$107*'1'!AO$9*$B$124</f>
        <v>0</v>
      </c>
      <c r="AP136" s="28">
        <f>$B$107*'1'!AP$9*$B$124</f>
        <v>0</v>
      </c>
      <c r="AQ136" s="28">
        <f>$B$107*'1'!AQ$9*$B$124</f>
        <v>0</v>
      </c>
      <c r="AR136" s="27">
        <f t="shared" ca="1" si="95"/>
        <v>2635416000</v>
      </c>
    </row>
    <row r="137" spans="1:44" ht="15.75">
      <c r="D137" s="213" t="s">
        <v>184</v>
      </c>
      <c r="E137" s="89"/>
      <c r="F137" s="89"/>
      <c r="G137" s="89"/>
      <c r="H137" s="89"/>
      <c r="I137" s="89"/>
      <c r="J137" s="89"/>
      <c r="K137" s="89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89"/>
      <c r="AQ137" s="89"/>
      <c r="AR137" s="102"/>
    </row>
    <row r="138" spans="1:44" ht="15.75">
      <c r="B138" s="46"/>
      <c r="D138" s="214" t="s">
        <v>185</v>
      </c>
      <c r="E138" s="89"/>
      <c r="F138" s="89"/>
      <c r="G138" s="89"/>
      <c r="H138" s="89"/>
      <c r="I138" s="89"/>
      <c r="J138" s="89"/>
      <c r="K138" s="89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89"/>
      <c r="AQ138" s="89"/>
      <c r="AR138" s="102"/>
    </row>
    <row r="139" spans="1:44" ht="15.75">
      <c r="D139" s="214" t="s">
        <v>186</v>
      </c>
      <c r="E139" s="89"/>
      <c r="F139" s="89"/>
      <c r="G139" s="89"/>
      <c r="H139" s="89"/>
      <c r="I139" s="89"/>
      <c r="J139" s="89"/>
      <c r="K139" s="89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89"/>
      <c r="AQ139" s="89"/>
      <c r="AR139" s="106"/>
    </row>
    <row r="140" spans="1:44" ht="15.75">
      <c r="D140" s="217" t="s">
        <v>187</v>
      </c>
      <c r="E140" s="88"/>
      <c r="F140" s="133">
        <f t="shared" ref="F140:AQ140" ca="1" si="96">F121+F114-F124</f>
        <v>0</v>
      </c>
      <c r="G140" s="133">
        <f t="shared" ca="1" si="96"/>
        <v>-3868826169.4611197</v>
      </c>
      <c r="H140" s="133">
        <f t="shared" ca="1" si="96"/>
        <v>-1821278763.4284496</v>
      </c>
      <c r="I140" s="133">
        <f t="shared" ca="1" si="96"/>
        <v>198472545.25265694</v>
      </c>
      <c r="J140" s="133">
        <f t="shared" ca="1" si="96"/>
        <v>2135468235.4330015</v>
      </c>
      <c r="K140" s="133">
        <f t="shared" ca="1" si="96"/>
        <v>4705519684.2413445</v>
      </c>
      <c r="L140" s="133">
        <f t="shared" ca="1" si="96"/>
        <v>9025082202.975956</v>
      </c>
      <c r="M140" s="133">
        <f t="shared" ca="1" si="96"/>
        <v>8698647647.9778061</v>
      </c>
      <c r="N140" s="133">
        <f t="shared" ca="1" si="96"/>
        <v>8383696286.8348541</v>
      </c>
      <c r="O140" s="133">
        <f t="shared" ca="1" si="96"/>
        <v>8079829930.2641602</v>
      </c>
      <c r="P140" s="133">
        <f t="shared" ca="1" si="96"/>
        <v>7786664015.5392179</v>
      </c>
      <c r="Q140" s="133">
        <f t="shared" ca="1" si="96"/>
        <v>7503827145.9983463</v>
      </c>
      <c r="R140" s="133">
        <f t="shared" ca="1" si="96"/>
        <v>7230960645.9158831</v>
      </c>
      <c r="S140" s="133">
        <f t="shared" ca="1" si="96"/>
        <v>6967718130.2308788</v>
      </c>
      <c r="T140" s="133">
        <f t="shared" ca="1" si="96"/>
        <v>6713765088.6444521</v>
      </c>
      <c r="U140" s="133">
        <f t="shared" ca="1" si="96"/>
        <v>6463428278.2655468</v>
      </c>
      <c r="V140" s="133">
        <f t="shared" ca="1" si="96"/>
        <v>6155403404.7780323</v>
      </c>
      <c r="W140" s="133">
        <f t="shared" ca="1" si="96"/>
        <v>5855731769.7406282</v>
      </c>
      <c r="X140" s="133">
        <f t="shared" ca="1" si="96"/>
        <v>5564122474.0102901</v>
      </c>
      <c r="Y140" s="133">
        <f t="shared" ca="1" si="96"/>
        <v>5281364654.2606144</v>
      </c>
      <c r="Z140" s="133">
        <f t="shared" ca="1" si="96"/>
        <v>4834632373.243351</v>
      </c>
      <c r="AA140" s="133">
        <f t="shared" ca="1" si="96"/>
        <v>4297497388.1904583</v>
      </c>
      <c r="AB140" s="133">
        <f t="shared" ca="1" si="96"/>
        <v>3828207879.0750284</v>
      </c>
      <c r="AC140" s="133">
        <f t="shared" ca="1" si="96"/>
        <v>3416464341.3084102</v>
      </c>
      <c r="AD140" s="133">
        <f t="shared" ca="1" si="96"/>
        <v>3053772348.5913739</v>
      </c>
      <c r="AE140" s="133">
        <f t="shared" ca="1" si="96"/>
        <v>2733088529.9845777</v>
      </c>
      <c r="AF140" s="133">
        <f t="shared" ca="1" si="96"/>
        <v>2448542698.8891859</v>
      </c>
      <c r="AG140" s="133">
        <f t="shared" ca="1" si="96"/>
        <v>2195218411.5246668</v>
      </c>
      <c r="AH140" s="133">
        <f t="shared" ca="1" si="96"/>
        <v>1968978649.3695793</v>
      </c>
      <c r="AI140" s="133">
        <f t="shared" ca="1" si="96"/>
        <v>1766326567.5842075</v>
      </c>
      <c r="AJ140" s="133">
        <f t="shared" ca="1" si="96"/>
        <v>1584293656.348804</v>
      </c>
      <c r="AK140" s="133">
        <f t="shared" ca="1" si="96"/>
        <v>1420349455.2149129</v>
      </c>
      <c r="AL140" s="133">
        <f t="shared" ca="1" si="96"/>
        <v>1272328306.4213688</v>
      </c>
      <c r="AM140" s="133">
        <f t="shared" ca="1" si="96"/>
        <v>1138369649.6602764</v>
      </c>
      <c r="AN140" s="133">
        <f t="shared" ca="1" si="96"/>
        <v>1016869133.2546051</v>
      </c>
      <c r="AO140" s="133">
        <f t="shared" ca="1" si="96"/>
        <v>906438407.16594434</v>
      </c>
      <c r="AP140" s="133">
        <f t="shared" ca="1" si="96"/>
        <v>805871917.1251899</v>
      </c>
      <c r="AQ140" s="133">
        <f t="shared" ca="1" si="96"/>
        <v>714119369.96141326</v>
      </c>
      <c r="AR140" s="103"/>
    </row>
    <row r="141" spans="1:44" ht="15.75">
      <c r="D141" s="217" t="s">
        <v>188</v>
      </c>
      <c r="E141" s="88"/>
      <c r="F141" s="133">
        <f t="shared" ref="F141:AQ141" ca="1" si="97">E141+F140</f>
        <v>0</v>
      </c>
      <c r="G141" s="133">
        <f t="shared" ca="1" si="97"/>
        <v>-3868826169.4611197</v>
      </c>
      <c r="H141" s="133">
        <f t="shared" ca="1" si="97"/>
        <v>-5690104932.8895693</v>
      </c>
      <c r="I141" s="133">
        <f t="shared" ca="1" si="97"/>
        <v>-5491632387.6369123</v>
      </c>
      <c r="J141" s="133">
        <f t="shared" ca="1" si="97"/>
        <v>-3356164152.2039108</v>
      </c>
      <c r="K141" s="133">
        <f t="shared" ca="1" si="97"/>
        <v>1349355532.0374336</v>
      </c>
      <c r="L141" s="133">
        <f t="shared" ca="1" si="97"/>
        <v>10374437735.01339</v>
      </c>
      <c r="M141" s="133">
        <f t="shared" ca="1" si="97"/>
        <v>19073085382.991196</v>
      </c>
      <c r="N141" s="133">
        <f t="shared" ca="1" si="97"/>
        <v>27456781669.82605</v>
      </c>
      <c r="O141" s="133">
        <f t="shared" ca="1" si="97"/>
        <v>35536611600.09021</v>
      </c>
      <c r="P141" s="133">
        <f t="shared" ca="1" si="97"/>
        <v>43323275615.629425</v>
      </c>
      <c r="Q141" s="133">
        <f t="shared" ca="1" si="97"/>
        <v>50827102761.627769</v>
      </c>
      <c r="R141" s="133">
        <f t="shared" ca="1" si="97"/>
        <v>58058063407.543655</v>
      </c>
      <c r="S141" s="133">
        <f t="shared" ca="1" si="97"/>
        <v>65025781537.774536</v>
      </c>
      <c r="T141" s="133">
        <f t="shared" ca="1" si="97"/>
        <v>71739546626.418991</v>
      </c>
      <c r="U141" s="133">
        <f t="shared" ca="1" si="97"/>
        <v>78202974904.68454</v>
      </c>
      <c r="V141" s="133">
        <f t="shared" ca="1" si="97"/>
        <v>84358378309.46257</v>
      </c>
      <c r="W141" s="133">
        <f t="shared" ca="1" si="97"/>
        <v>90214110079.203201</v>
      </c>
      <c r="X141" s="133">
        <f t="shared" ca="1" si="97"/>
        <v>95778232553.213486</v>
      </c>
      <c r="Y141" s="133">
        <f t="shared" ca="1" si="97"/>
        <v>101059597207.47411</v>
      </c>
      <c r="Z141" s="133">
        <f t="shared" ca="1" si="97"/>
        <v>105894229580.71745</v>
      </c>
      <c r="AA141" s="133">
        <f t="shared" ca="1" si="97"/>
        <v>110191726968.90791</v>
      </c>
      <c r="AB141" s="133">
        <f t="shared" ca="1" si="97"/>
        <v>114019934847.98294</v>
      </c>
      <c r="AC141" s="133">
        <f t="shared" ca="1" si="97"/>
        <v>117436399189.29135</v>
      </c>
      <c r="AD141" s="133">
        <f t="shared" ca="1" si="97"/>
        <v>120490171537.88272</v>
      </c>
      <c r="AE141" s="133">
        <f t="shared" ca="1" si="97"/>
        <v>123223260067.86729</v>
      </c>
      <c r="AF141" s="133">
        <f t="shared" ca="1" si="97"/>
        <v>125671802766.75648</v>
      </c>
      <c r="AG141" s="133">
        <f t="shared" ca="1" si="97"/>
        <v>127867021178.28116</v>
      </c>
      <c r="AH141" s="133">
        <f t="shared" ca="1" si="97"/>
        <v>129835999827.65074</v>
      </c>
      <c r="AI141" s="133">
        <f t="shared" ca="1" si="97"/>
        <v>131602326395.23495</v>
      </c>
      <c r="AJ141" s="133">
        <f t="shared" ca="1" si="97"/>
        <v>133186620051.58376</v>
      </c>
      <c r="AK141" s="133">
        <f t="shared" ca="1" si="97"/>
        <v>134606969506.79868</v>
      </c>
      <c r="AL141" s="133">
        <f t="shared" ca="1" si="97"/>
        <v>135879297813.22005</v>
      </c>
      <c r="AM141" s="133">
        <f t="shared" ca="1" si="97"/>
        <v>137017667462.88033</v>
      </c>
      <c r="AN141" s="133">
        <f t="shared" ca="1" si="97"/>
        <v>138034536596.13492</v>
      </c>
      <c r="AO141" s="133">
        <f t="shared" ca="1" si="97"/>
        <v>138940975003.30087</v>
      </c>
      <c r="AP141" s="133">
        <f t="shared" ca="1" si="97"/>
        <v>139746846920.42606</v>
      </c>
      <c r="AQ141" s="133">
        <f t="shared" ca="1" si="97"/>
        <v>140460966290.38748</v>
      </c>
      <c r="AR141" s="103"/>
    </row>
    <row r="142" spans="1:44" ht="15.75">
      <c r="D142" s="217" t="s">
        <v>189</v>
      </c>
      <c r="E142" s="88"/>
      <c r="F142" s="92"/>
      <c r="G142" s="92"/>
      <c r="H142" s="92"/>
      <c r="I142" s="92"/>
      <c r="J142" s="92"/>
      <c r="K142" s="92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92"/>
      <c r="AQ142" s="92"/>
      <c r="AR142" s="103"/>
    </row>
    <row r="143" spans="1:44" ht="15.75">
      <c r="D143" s="217" t="s">
        <v>190</v>
      </c>
      <c r="E143" s="88"/>
      <c r="F143" s="133">
        <f t="shared" ref="F143:AQ143" ca="1" si="98">ROUND(F140/((1+$B$119)^((F73-$E$73)-0.5)),0)</f>
        <v>0</v>
      </c>
      <c r="G143" s="133">
        <f t="shared" ca="1" si="98"/>
        <v>-3137129570</v>
      </c>
      <c r="H143" s="133">
        <f t="shared" ca="1" si="98"/>
        <v>-1284197508</v>
      </c>
      <c r="I143" s="133">
        <f t="shared" ca="1" si="98"/>
        <v>121690871</v>
      </c>
      <c r="J143" s="133">
        <f t="shared" ca="1" si="98"/>
        <v>1138551905</v>
      </c>
      <c r="K143" s="133">
        <f t="shared" ca="1" si="98"/>
        <v>2181571607</v>
      </c>
      <c r="L143" s="133">
        <f t="shared" ca="1" si="98"/>
        <v>3638439886</v>
      </c>
      <c r="M143" s="133">
        <f t="shared" ca="1" si="98"/>
        <v>3049424862</v>
      </c>
      <c r="N143" s="133">
        <f t="shared" ca="1" si="98"/>
        <v>2555664815</v>
      </c>
      <c r="O143" s="133">
        <f t="shared" ca="1" si="98"/>
        <v>2141769532</v>
      </c>
      <c r="P143" s="133">
        <f t="shared" ca="1" si="98"/>
        <v>1794833274</v>
      </c>
      <c r="Q143" s="133">
        <f t="shared" ca="1" si="98"/>
        <v>1504034011</v>
      </c>
      <c r="R143" s="133">
        <f t="shared" ca="1" si="98"/>
        <v>1260297264</v>
      </c>
      <c r="S143" s="133">
        <f t="shared" ca="1" si="98"/>
        <v>1056014129</v>
      </c>
      <c r="T143" s="133">
        <f t="shared" ca="1" si="98"/>
        <v>884804772</v>
      </c>
      <c r="U143" s="133">
        <f t="shared" ca="1" si="98"/>
        <v>740706931</v>
      </c>
      <c r="V143" s="133">
        <f t="shared" ca="1" si="98"/>
        <v>613397716</v>
      </c>
      <c r="W143" s="133">
        <f t="shared" ca="1" si="98"/>
        <v>507421622</v>
      </c>
      <c r="X143" s="133">
        <f t="shared" ca="1" si="98"/>
        <v>419263093</v>
      </c>
      <c r="Y143" s="133">
        <f t="shared" ca="1" si="98"/>
        <v>346049533</v>
      </c>
      <c r="Z143" s="133">
        <f t="shared" ca="1" si="98"/>
        <v>275459483</v>
      </c>
      <c r="AA143" s="133">
        <f t="shared" ca="1" si="98"/>
        <v>212917841</v>
      </c>
      <c r="AB143" s="133">
        <f t="shared" ca="1" si="98"/>
        <v>164927891</v>
      </c>
      <c r="AC143" s="133">
        <f t="shared" ca="1" si="98"/>
        <v>127990473</v>
      </c>
      <c r="AD143" s="133">
        <f t="shared" ca="1" si="98"/>
        <v>99480869</v>
      </c>
      <c r="AE143" s="133">
        <f t="shared" ca="1" si="98"/>
        <v>77420999</v>
      </c>
      <c r="AF143" s="133">
        <f t="shared" ca="1" si="98"/>
        <v>60313553</v>
      </c>
      <c r="AG143" s="133">
        <f t="shared" ca="1" si="98"/>
        <v>47020487</v>
      </c>
      <c r="AH143" s="133">
        <f t="shared" ca="1" si="98"/>
        <v>36673517</v>
      </c>
      <c r="AI143" s="133">
        <f t="shared" ca="1" si="98"/>
        <v>28607816</v>
      </c>
      <c r="AJ143" s="133">
        <f t="shared" ca="1" si="98"/>
        <v>22312671</v>
      </c>
      <c r="AK143" s="133">
        <f t="shared" ca="1" si="98"/>
        <v>17394552</v>
      </c>
      <c r="AL143" s="133">
        <f t="shared" ca="1" si="98"/>
        <v>13549379</v>
      </c>
      <c r="AM143" s="133">
        <f t="shared" ca="1" si="98"/>
        <v>10541579</v>
      </c>
      <c r="AN143" s="133">
        <f t="shared" ca="1" si="98"/>
        <v>8188221</v>
      </c>
      <c r="AO143" s="133">
        <f t="shared" ca="1" si="98"/>
        <v>6346948</v>
      </c>
      <c r="AP143" s="133">
        <f t="shared" ca="1" si="98"/>
        <v>4906760</v>
      </c>
      <c r="AQ143" s="133">
        <f t="shared" ca="1" si="98"/>
        <v>3780958</v>
      </c>
      <c r="AR143" s="27">
        <f ca="1">SUMIF(F121:AQ121,"&gt;=0",F143:AQ143)</f>
        <v>20750442742</v>
      </c>
    </row>
    <row r="144" spans="1:44" ht="15.75">
      <c r="D144" s="217" t="s">
        <v>191</v>
      </c>
      <c r="E144" s="202">
        <v>0</v>
      </c>
      <c r="F144" s="133">
        <f t="shared" ref="F144:AQ144" ca="1" si="99">E144+F143</f>
        <v>0</v>
      </c>
      <c r="G144" s="133">
        <f t="shared" ca="1" si="99"/>
        <v>-3137129570</v>
      </c>
      <c r="H144" s="133">
        <f t="shared" ca="1" si="99"/>
        <v>-4421327078</v>
      </c>
      <c r="I144" s="133">
        <f t="shared" ca="1" si="99"/>
        <v>-4299636207</v>
      </c>
      <c r="J144" s="133">
        <f t="shared" ca="1" si="99"/>
        <v>-3161084302</v>
      </c>
      <c r="K144" s="133">
        <f t="shared" ca="1" si="99"/>
        <v>-979512695</v>
      </c>
      <c r="L144" s="133">
        <f t="shared" ca="1" si="99"/>
        <v>2658927191</v>
      </c>
      <c r="M144" s="133">
        <f t="shared" ca="1" si="99"/>
        <v>5708352053</v>
      </c>
      <c r="N144" s="133">
        <f t="shared" ca="1" si="99"/>
        <v>8264016868</v>
      </c>
      <c r="O144" s="133">
        <f t="shared" ca="1" si="99"/>
        <v>10405786400</v>
      </c>
      <c r="P144" s="133">
        <f t="shared" ca="1" si="99"/>
        <v>12200619674</v>
      </c>
      <c r="Q144" s="133">
        <f t="shared" ca="1" si="99"/>
        <v>13704653685</v>
      </c>
      <c r="R144" s="133">
        <f t="shared" ca="1" si="99"/>
        <v>14964950949</v>
      </c>
      <c r="S144" s="133">
        <f t="shared" ca="1" si="99"/>
        <v>16020965078</v>
      </c>
      <c r="T144" s="133">
        <f t="shared" ca="1" si="99"/>
        <v>16905769850</v>
      </c>
      <c r="U144" s="133">
        <f t="shared" ca="1" si="99"/>
        <v>17646476781</v>
      </c>
      <c r="V144" s="133">
        <f t="shared" ca="1" si="99"/>
        <v>18259874497</v>
      </c>
      <c r="W144" s="133">
        <f t="shared" ca="1" si="99"/>
        <v>18767296119</v>
      </c>
      <c r="X144" s="133">
        <f t="shared" ca="1" si="99"/>
        <v>19186559212</v>
      </c>
      <c r="Y144" s="133">
        <f t="shared" ca="1" si="99"/>
        <v>19532608745</v>
      </c>
      <c r="Z144" s="133">
        <f t="shared" ca="1" si="99"/>
        <v>19808068228</v>
      </c>
      <c r="AA144" s="133">
        <f t="shared" ca="1" si="99"/>
        <v>20020986069</v>
      </c>
      <c r="AB144" s="133">
        <f t="shared" ca="1" si="99"/>
        <v>20185913960</v>
      </c>
      <c r="AC144" s="133">
        <f t="shared" ca="1" si="99"/>
        <v>20313904433</v>
      </c>
      <c r="AD144" s="133">
        <f t="shared" ca="1" si="99"/>
        <v>20413385302</v>
      </c>
      <c r="AE144" s="133">
        <f t="shared" ca="1" si="99"/>
        <v>20490806301</v>
      </c>
      <c r="AF144" s="133">
        <f t="shared" ca="1" si="99"/>
        <v>20551119854</v>
      </c>
      <c r="AG144" s="133">
        <f t="shared" ca="1" si="99"/>
        <v>20598140341</v>
      </c>
      <c r="AH144" s="133">
        <f t="shared" ca="1" si="99"/>
        <v>20634813858</v>
      </c>
      <c r="AI144" s="133">
        <f t="shared" ca="1" si="99"/>
        <v>20663421674</v>
      </c>
      <c r="AJ144" s="133">
        <f t="shared" ca="1" si="99"/>
        <v>20685734345</v>
      </c>
      <c r="AK144" s="133">
        <f t="shared" ca="1" si="99"/>
        <v>20703128897</v>
      </c>
      <c r="AL144" s="133">
        <f t="shared" ca="1" si="99"/>
        <v>20716678276</v>
      </c>
      <c r="AM144" s="133">
        <f t="shared" ca="1" si="99"/>
        <v>20727219855</v>
      </c>
      <c r="AN144" s="133">
        <f t="shared" ca="1" si="99"/>
        <v>20735408076</v>
      </c>
      <c r="AO144" s="133">
        <f t="shared" ca="1" si="99"/>
        <v>20741755024</v>
      </c>
      <c r="AP144" s="133">
        <f t="shared" ca="1" si="99"/>
        <v>20746661784</v>
      </c>
      <c r="AQ144" s="133">
        <f t="shared" ca="1" si="99"/>
        <v>20750442742</v>
      </c>
      <c r="AR144" s="134">
        <f ca="1">AR143/$B$117</f>
        <v>546064282.68421054</v>
      </c>
    </row>
    <row r="145" spans="1:45" ht="15.75">
      <c r="D145" s="217" t="s">
        <v>192</v>
      </c>
      <c r="E145" s="88"/>
      <c r="F145" s="93"/>
      <c r="G145" s="93"/>
      <c r="H145" s="93"/>
      <c r="I145" s="93"/>
      <c r="J145" s="93"/>
      <c r="K145" s="93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93"/>
      <c r="AQ145" s="93"/>
      <c r="AR145" s="247">
        <f ca="1">AQ144</f>
        <v>20750442742</v>
      </c>
      <c r="AS145" s="217" t="s">
        <v>192</v>
      </c>
    </row>
    <row r="146" spans="1:45" ht="15.75">
      <c r="D146" s="217" t="s">
        <v>193</v>
      </c>
      <c r="E146" s="88"/>
      <c r="F146" s="94"/>
      <c r="G146" s="94"/>
      <c r="H146" s="94"/>
      <c r="I146" s="94"/>
      <c r="J146" s="94"/>
      <c r="K146" s="94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94"/>
      <c r="AQ146" s="94"/>
      <c r="AR146" s="135">
        <f ca="1">ROUND(IF(ISERROR(IRR($F$140:AQ140)),0,IRR($F$140:AQ140)),2)</f>
        <v>0.49</v>
      </c>
      <c r="AS146" s="217" t="s">
        <v>193</v>
      </c>
    </row>
    <row r="147" spans="1:45" ht="15.75">
      <c r="D147" s="217" t="s">
        <v>194</v>
      </c>
      <c r="E147" s="88"/>
      <c r="F147" s="95"/>
      <c r="G147" s="95"/>
      <c r="H147" s="95"/>
      <c r="I147" s="95"/>
      <c r="J147" s="95"/>
      <c r="K147" s="95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95"/>
      <c r="AQ147" s="95"/>
      <c r="AR147" s="136">
        <f ca="1">ROUND(IF(ISERROR(TEXT(COUNTIF($E$144:$AQ$144,"&lt;=0")+OFFSET($E$144,0,COUNTIF($E$144:$AQ$144,"&lt;=0"))/OFFSET($E$144,-1,(COUNTIF($E$144:$AQ$144,"&lt;=0")+1))*-1-COUNTIF($E$144:$AQ$144,"=0"),"# ## 0,00")),0,TEXT(COUNTIF($E$144:$AQ$144,"&lt;=0")+OFFSET($E$144,0,COUNTIF($E$144:$AQ$144,"&lt;=0"))/OFFSET($E$144,-1,(COUNTIF($E$144:$AQ$144,"&lt;=0")+1))*-1-COUNTIF($E$144:$AQ$144,"=0"),"# ## 0,00"))+1,1)</f>
        <v>5.0999999999999996</v>
      </c>
      <c r="AS147" s="217" t="s">
        <v>194</v>
      </c>
    </row>
    <row r="148" spans="1:45" ht="15.75">
      <c r="D148" s="217" t="s">
        <v>195</v>
      </c>
      <c r="E148" s="88"/>
      <c r="F148" s="95"/>
      <c r="G148" s="95"/>
      <c r="H148" s="95"/>
      <c r="I148" s="95"/>
      <c r="J148" s="95"/>
      <c r="K148" s="95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95"/>
      <c r="AQ148" s="95"/>
      <c r="AR148" s="137">
        <f ca="1">ROUND(IF(ISERROR(1+$AR$145/$AR$124),0,1+$AR$145/$AR$124),2)</f>
        <v>1.88</v>
      </c>
      <c r="AS148" s="217" t="s">
        <v>195</v>
      </c>
    </row>
    <row r="149" spans="1:45" ht="15.75">
      <c r="D149" s="217" t="s">
        <v>196</v>
      </c>
      <c r="E149" s="88"/>
      <c r="F149" s="95"/>
      <c r="G149" s="95"/>
      <c r="H149" s="95"/>
      <c r="I149" s="95"/>
      <c r="J149" s="95"/>
      <c r="K149" s="95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95"/>
      <c r="AQ149" s="95"/>
      <c r="AR149" s="138">
        <f ca="1">COUNTIF(F119:AQ119,"&gt;0")</f>
        <v>37</v>
      </c>
      <c r="AS149" s="217" t="s">
        <v>196</v>
      </c>
    </row>
    <row r="150" spans="1:45" ht="16.5" thickBot="1">
      <c r="D150" s="218" t="s">
        <v>159</v>
      </c>
      <c r="E150" s="96"/>
      <c r="F150" s="139">
        <f t="shared" ref="F150:AQ150" si="100">(1+$B$120)^(F73-$E$73)</f>
        <v>1.01</v>
      </c>
      <c r="G150" s="139">
        <f t="shared" si="100"/>
        <v>1.0201</v>
      </c>
      <c r="H150" s="139">
        <f t="shared" si="100"/>
        <v>1.0303009999999999</v>
      </c>
      <c r="I150" s="139">
        <f t="shared" si="100"/>
        <v>1.04060401</v>
      </c>
      <c r="J150" s="139">
        <f t="shared" si="100"/>
        <v>1.0510100500999999</v>
      </c>
      <c r="K150" s="139">
        <f t="shared" si="100"/>
        <v>1.0615201506010001</v>
      </c>
      <c r="L150" s="139">
        <f t="shared" si="100"/>
        <v>1.0721353521070098</v>
      </c>
      <c r="M150" s="139">
        <f t="shared" si="100"/>
        <v>1.0828567056280802</v>
      </c>
      <c r="N150" s="139">
        <f t="shared" si="100"/>
        <v>1.0936852726843611</v>
      </c>
      <c r="O150" s="139">
        <f t="shared" si="100"/>
        <v>1.1046221254112047</v>
      </c>
      <c r="P150" s="139">
        <f t="shared" si="100"/>
        <v>1.1156683466653166</v>
      </c>
      <c r="Q150" s="139">
        <f t="shared" si="100"/>
        <v>1.1268250301319698</v>
      </c>
      <c r="R150" s="139">
        <f t="shared" si="100"/>
        <v>1.1380932804332895</v>
      </c>
      <c r="S150" s="139">
        <f t="shared" si="100"/>
        <v>1.1494742132376226</v>
      </c>
      <c r="T150" s="139">
        <f t="shared" si="100"/>
        <v>1.1609689553699984</v>
      </c>
      <c r="U150" s="139">
        <f t="shared" si="100"/>
        <v>1.1725786449236988</v>
      </c>
      <c r="V150" s="139">
        <f t="shared" si="100"/>
        <v>1.1843044313729358</v>
      </c>
      <c r="W150" s="139">
        <f t="shared" si="100"/>
        <v>1.1961474756866652</v>
      </c>
      <c r="X150" s="139">
        <f t="shared" si="100"/>
        <v>1.2081089504435316</v>
      </c>
      <c r="Y150" s="139">
        <f t="shared" si="100"/>
        <v>1.220190039947967</v>
      </c>
      <c r="Z150" s="139">
        <f t="shared" si="100"/>
        <v>1.2323919403474466</v>
      </c>
      <c r="AA150" s="139">
        <f t="shared" si="100"/>
        <v>1.2447158597509214</v>
      </c>
      <c r="AB150" s="139">
        <f t="shared" si="100"/>
        <v>1.2571630183484304</v>
      </c>
      <c r="AC150" s="139">
        <f t="shared" si="100"/>
        <v>1.269734648531915</v>
      </c>
      <c r="AD150" s="139">
        <f t="shared" si="100"/>
        <v>1.2824319950172343</v>
      </c>
      <c r="AE150" s="139">
        <f t="shared" si="100"/>
        <v>1.2952563149674066</v>
      </c>
      <c r="AF150" s="139">
        <f t="shared" si="100"/>
        <v>1.3082088781170802</v>
      </c>
      <c r="AG150" s="139">
        <f t="shared" si="100"/>
        <v>1.3212909668982511</v>
      </c>
      <c r="AH150" s="139">
        <f t="shared" si="100"/>
        <v>1.3345038765672337</v>
      </c>
      <c r="AI150" s="139">
        <f t="shared" si="100"/>
        <v>1.3478489153329063</v>
      </c>
      <c r="AJ150" s="139">
        <f t="shared" si="100"/>
        <v>1.3613274044862349</v>
      </c>
      <c r="AK150" s="139">
        <f t="shared" si="100"/>
        <v>1.3749406785310976</v>
      </c>
      <c r="AL150" s="139">
        <f t="shared" si="100"/>
        <v>1.3886900853164086</v>
      </c>
      <c r="AM150" s="139">
        <f t="shared" si="100"/>
        <v>1.4025769861695727</v>
      </c>
      <c r="AN150" s="139">
        <f t="shared" si="100"/>
        <v>1.4166027560312682</v>
      </c>
      <c r="AO150" s="139">
        <f t="shared" si="100"/>
        <v>1.430768783591581</v>
      </c>
      <c r="AP150" s="139">
        <f t="shared" si="100"/>
        <v>1.4450764714274968</v>
      </c>
      <c r="AQ150" s="139">
        <f t="shared" si="100"/>
        <v>1.4595272361417719</v>
      </c>
      <c r="AR150" s="107"/>
    </row>
    <row r="151" spans="1:45">
      <c r="A151" s="50"/>
      <c r="B151" s="50"/>
      <c r="D151" s="1"/>
      <c r="E151" s="97"/>
      <c r="F151" s="97"/>
      <c r="G151" s="97"/>
      <c r="H151" s="97"/>
      <c r="I151" s="97"/>
      <c r="J151" s="97"/>
      <c r="K151" s="9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5" ht="15.75" thickBot="1">
      <c r="A152" s="50"/>
      <c r="B152" s="50"/>
      <c r="D152" s="1"/>
      <c r="E152" s="1"/>
      <c r="F152" s="10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5" ht="15.75">
      <c r="D153" s="220" t="s">
        <v>201</v>
      </c>
      <c r="E153" s="69"/>
      <c r="F153" s="219">
        <v>1</v>
      </c>
      <c r="G153" s="219">
        <v>2</v>
      </c>
      <c r="H153" s="219">
        <v>3</v>
      </c>
      <c r="I153" s="219">
        <v>4</v>
      </c>
      <c r="J153" s="219">
        <v>5</v>
      </c>
      <c r="K153" s="219">
        <v>6</v>
      </c>
      <c r="L153" s="219">
        <v>7</v>
      </c>
      <c r="M153" s="219">
        <v>8</v>
      </c>
      <c r="N153" s="219">
        <v>9</v>
      </c>
      <c r="O153" s="219">
        <v>10</v>
      </c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2"/>
    </row>
    <row r="154" spans="1:45" ht="15.75">
      <c r="D154" s="221" t="s">
        <v>197</v>
      </c>
      <c r="E154" s="48"/>
      <c r="F154" s="109">
        <f ca="1">-MIN(G144:AQ144)</f>
        <v>4421327078</v>
      </c>
      <c r="G154" s="48"/>
      <c r="H154" s="48"/>
      <c r="I154" s="48"/>
      <c r="J154" s="48"/>
      <c r="K154" s="48"/>
      <c r="L154" s="14"/>
      <c r="M154" s="14"/>
      <c r="N154" s="60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51"/>
    </row>
    <row r="155" spans="1:45" ht="15.75">
      <c r="D155" s="222" t="s">
        <v>198</v>
      </c>
      <c r="E155" s="48"/>
      <c r="F155" s="140">
        <f>$B$125</f>
        <v>0.14000000000000001</v>
      </c>
      <c r="G155" s="48"/>
      <c r="H155" s="48"/>
      <c r="I155" s="48"/>
      <c r="J155" s="48"/>
      <c r="K155" s="48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51"/>
    </row>
    <row r="156" spans="1:45" ht="15.75">
      <c r="D156" s="222" t="s">
        <v>199</v>
      </c>
      <c r="E156" s="48"/>
      <c r="F156" s="141">
        <f>$B$126</f>
        <v>6</v>
      </c>
      <c r="G156" s="48"/>
      <c r="H156" s="48"/>
      <c r="I156" s="48"/>
      <c r="J156" s="48"/>
      <c r="K156" s="48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51"/>
    </row>
    <row r="157" spans="1:45" ht="15.75">
      <c r="D157" s="222" t="s">
        <v>200</v>
      </c>
      <c r="E157" s="48"/>
      <c r="F157" s="110">
        <f ca="1">$F$154*($F$155)/(1-((1+$F$155)^-$F$156))</f>
        <v>1136977398.8626025</v>
      </c>
      <c r="G157" s="48"/>
      <c r="H157" s="48"/>
      <c r="I157" s="48"/>
      <c r="J157" s="48"/>
      <c r="K157" s="48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51"/>
    </row>
    <row r="158" spans="1:45" ht="15.75">
      <c r="D158" s="223" t="s">
        <v>232</v>
      </c>
      <c r="E158" s="55"/>
      <c r="F158" s="142">
        <f ca="1">F157</f>
        <v>1136977398.8626025</v>
      </c>
      <c r="G158" s="142">
        <f t="shared" ref="G158:O158" ca="1" si="101">IF(G153&lt;=$F$156,F158,0)</f>
        <v>1136977398.8626025</v>
      </c>
      <c r="H158" s="142">
        <f t="shared" ca="1" si="101"/>
        <v>1136977398.8626025</v>
      </c>
      <c r="I158" s="142">
        <f t="shared" ca="1" si="101"/>
        <v>1136977398.8626025</v>
      </c>
      <c r="J158" s="142">
        <f t="shared" ca="1" si="101"/>
        <v>1136977398.8626025</v>
      </c>
      <c r="K158" s="142">
        <f t="shared" ca="1" si="101"/>
        <v>1136977398.8626025</v>
      </c>
      <c r="L158" s="142">
        <f t="shared" si="101"/>
        <v>0</v>
      </c>
      <c r="M158" s="142">
        <f t="shared" si="101"/>
        <v>0</v>
      </c>
      <c r="N158" s="142">
        <f t="shared" si="101"/>
        <v>0</v>
      </c>
      <c r="O158" s="142">
        <f t="shared" si="101"/>
        <v>0</v>
      </c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51"/>
    </row>
    <row r="159" spans="1:45" ht="15.75">
      <c r="D159" s="224" t="s">
        <v>230</v>
      </c>
      <c r="E159" s="55"/>
      <c r="F159" s="142">
        <f ca="1">F158-F160</f>
        <v>517991607.9426024</v>
      </c>
      <c r="G159" s="142">
        <f t="shared" ref="G159:O159" ca="1" si="102">IF(G160&gt;0,(G158-G160),0)</f>
        <v>590510433.05456674</v>
      </c>
      <c r="H159" s="142">
        <f t="shared" ca="1" si="102"/>
        <v>673181893.68220615</v>
      </c>
      <c r="I159" s="142">
        <f t="shared" ca="1" si="102"/>
        <v>767427358.79771495</v>
      </c>
      <c r="J159" s="142">
        <f t="shared" ca="1" si="102"/>
        <v>874867189.0293951</v>
      </c>
      <c r="K159" s="142">
        <f t="shared" ca="1" si="102"/>
        <v>997348595.49351037</v>
      </c>
      <c r="L159" s="142">
        <f t="shared" ca="1" si="102"/>
        <v>-6.1750411987304695E-7</v>
      </c>
      <c r="M159" s="142">
        <f t="shared" ca="1" si="102"/>
        <v>-7.0395469665527352E-7</v>
      </c>
      <c r="N159" s="142">
        <f t="shared" ca="1" si="102"/>
        <v>-8.0250835418701181E-7</v>
      </c>
      <c r="O159" s="142">
        <f t="shared" ca="1" si="102"/>
        <v>-9.1485952377319353E-7</v>
      </c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51"/>
    </row>
    <row r="160" spans="1:45" ht="15.75">
      <c r="D160" s="224" t="s">
        <v>231</v>
      </c>
      <c r="E160" s="55"/>
      <c r="F160" s="142">
        <f ca="1">F154*F155</f>
        <v>618985790.92000008</v>
      </c>
      <c r="G160" s="142">
        <f t="shared" ref="G160:O160" ca="1" si="103">F164*$F$155</f>
        <v>546466965.80803573</v>
      </c>
      <c r="H160" s="142">
        <f t="shared" ca="1" si="103"/>
        <v>463795505.18039638</v>
      </c>
      <c r="I160" s="142">
        <f t="shared" ca="1" si="103"/>
        <v>369550040.06488752</v>
      </c>
      <c r="J160" s="142">
        <f t="shared" ca="1" si="103"/>
        <v>262110209.8332074</v>
      </c>
      <c r="K160" s="142">
        <f t="shared" ca="1" si="103"/>
        <v>139628803.36909208</v>
      </c>
      <c r="L160" s="142">
        <f t="shared" ca="1" si="103"/>
        <v>6.1750411987304695E-7</v>
      </c>
      <c r="M160" s="142">
        <f t="shared" ca="1" si="103"/>
        <v>7.0395469665527352E-7</v>
      </c>
      <c r="N160" s="142">
        <f t="shared" ca="1" si="103"/>
        <v>8.0250835418701181E-7</v>
      </c>
      <c r="O160" s="142">
        <f t="shared" ca="1" si="103"/>
        <v>9.1485952377319353E-7</v>
      </c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51"/>
    </row>
    <row r="161" spans="1:44" ht="15.75">
      <c r="D161" s="225" t="s">
        <v>202</v>
      </c>
      <c r="E161" s="55"/>
      <c r="F161" s="142">
        <f ca="1">F159</f>
        <v>517991607.9426024</v>
      </c>
      <c r="G161" s="142">
        <f t="shared" ref="G161:O161" ca="1" si="104">IF(G158&gt;0,(F161+G159),0)</f>
        <v>1108502040.997169</v>
      </c>
      <c r="H161" s="142">
        <f t="shared" ca="1" si="104"/>
        <v>1781683934.6793752</v>
      </c>
      <c r="I161" s="142">
        <f t="shared" ca="1" si="104"/>
        <v>2549111293.4770899</v>
      </c>
      <c r="J161" s="142">
        <f t="shared" ca="1" si="104"/>
        <v>3423978482.506485</v>
      </c>
      <c r="K161" s="142">
        <f t="shared" ca="1" si="104"/>
        <v>4421327077.9999952</v>
      </c>
      <c r="L161" s="142">
        <f t="shared" si="104"/>
        <v>0</v>
      </c>
      <c r="M161" s="142">
        <f t="shared" si="104"/>
        <v>0</v>
      </c>
      <c r="N161" s="142">
        <f t="shared" si="104"/>
        <v>0</v>
      </c>
      <c r="O161" s="142">
        <f t="shared" si="104"/>
        <v>0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51"/>
    </row>
    <row r="162" spans="1:44" ht="15.75">
      <c r="D162" s="225" t="s">
        <v>203</v>
      </c>
      <c r="E162" s="55"/>
      <c r="F162" s="142">
        <f ca="1">F160</f>
        <v>618985790.92000008</v>
      </c>
      <c r="G162" s="142">
        <f t="shared" ref="G162:O162" ca="1" si="105">IF(G158&gt;0,(F162+G160),0)</f>
        <v>1165452756.7280359</v>
      </c>
      <c r="H162" s="142">
        <f t="shared" ca="1" si="105"/>
        <v>1629248261.9084322</v>
      </c>
      <c r="I162" s="142">
        <f t="shared" ca="1" si="105"/>
        <v>1998798301.9733198</v>
      </c>
      <c r="J162" s="142">
        <f t="shared" ca="1" si="105"/>
        <v>2260908511.8065271</v>
      </c>
      <c r="K162" s="142">
        <f t="shared" ca="1" si="105"/>
        <v>2400537315.1756191</v>
      </c>
      <c r="L162" s="142">
        <f t="shared" si="105"/>
        <v>0</v>
      </c>
      <c r="M162" s="142">
        <f t="shared" si="105"/>
        <v>0</v>
      </c>
      <c r="N162" s="142">
        <f t="shared" si="105"/>
        <v>0</v>
      </c>
      <c r="O162" s="142">
        <f t="shared" si="105"/>
        <v>0</v>
      </c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51"/>
    </row>
    <row r="163" spans="1:44" ht="15.75">
      <c r="D163" s="225" t="s">
        <v>204</v>
      </c>
      <c r="E163" s="55"/>
      <c r="F163" s="142">
        <f t="shared" ref="F163:O163" ca="1" si="106">F161+F162</f>
        <v>1136977398.8626025</v>
      </c>
      <c r="G163" s="142">
        <f t="shared" ca="1" si="106"/>
        <v>2273954797.7252049</v>
      </c>
      <c r="H163" s="142">
        <f t="shared" ca="1" si="106"/>
        <v>3410932196.5878077</v>
      </c>
      <c r="I163" s="142">
        <f t="shared" ca="1" si="106"/>
        <v>4547909595.4504099</v>
      </c>
      <c r="J163" s="142">
        <f t="shared" ca="1" si="106"/>
        <v>5684886994.3130121</v>
      </c>
      <c r="K163" s="142">
        <f t="shared" ca="1" si="106"/>
        <v>6821864393.1756144</v>
      </c>
      <c r="L163" s="142">
        <f t="shared" si="106"/>
        <v>0</v>
      </c>
      <c r="M163" s="142">
        <f t="shared" si="106"/>
        <v>0</v>
      </c>
      <c r="N163" s="142">
        <f t="shared" si="106"/>
        <v>0</v>
      </c>
      <c r="O163" s="142">
        <f t="shared" si="106"/>
        <v>0</v>
      </c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51"/>
    </row>
    <row r="164" spans="1:44" ht="16.5" thickBot="1">
      <c r="D164" s="226" t="s">
        <v>205</v>
      </c>
      <c r="E164" s="70"/>
      <c r="F164" s="143">
        <f ca="1">F154-F159</f>
        <v>3903335470.0573978</v>
      </c>
      <c r="G164" s="143">
        <f t="shared" ref="G164:O164" ca="1" si="107">IF((F164-G159)&gt;0,(F164-G159),0)</f>
        <v>3312825037.002831</v>
      </c>
      <c r="H164" s="143">
        <f t="shared" ca="1" si="107"/>
        <v>2639643143.3206248</v>
      </c>
      <c r="I164" s="143">
        <f t="shared" ca="1" si="107"/>
        <v>1872215784.5229099</v>
      </c>
      <c r="J164" s="143">
        <f t="shared" ca="1" si="107"/>
        <v>997348595.49351478</v>
      </c>
      <c r="K164" s="143">
        <f t="shared" ca="1" si="107"/>
        <v>4.4107437133789063E-6</v>
      </c>
      <c r="L164" s="143">
        <f t="shared" ca="1" si="107"/>
        <v>5.0282478332519531E-6</v>
      </c>
      <c r="M164" s="143">
        <f t="shared" ca="1" si="107"/>
        <v>5.7322025299072266E-6</v>
      </c>
      <c r="N164" s="143">
        <f t="shared" ca="1" si="107"/>
        <v>6.5347108840942387E-6</v>
      </c>
      <c r="O164" s="143">
        <f t="shared" ca="1" si="107"/>
        <v>7.4495704078674326E-6</v>
      </c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4"/>
    </row>
    <row r="166" spans="1:44">
      <c r="F166" s="46"/>
    </row>
    <row r="168" spans="1:44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ht="15.75" thickBo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ht="15.75">
      <c r="D170" s="58"/>
      <c r="E170" s="144">
        <f t="shared" ref="E170:AQ170" si="108">E73</f>
        <v>2014</v>
      </c>
      <c r="F170" s="144">
        <f t="shared" si="108"/>
        <v>2015</v>
      </c>
      <c r="G170" s="144">
        <f t="shared" si="108"/>
        <v>2016</v>
      </c>
      <c r="H170" s="144">
        <f t="shared" si="108"/>
        <v>2017</v>
      </c>
      <c r="I170" s="144">
        <f t="shared" si="108"/>
        <v>2018</v>
      </c>
      <c r="J170" s="144">
        <f t="shared" si="108"/>
        <v>2019</v>
      </c>
      <c r="K170" s="144">
        <f t="shared" si="108"/>
        <v>2020</v>
      </c>
      <c r="L170" s="144">
        <f t="shared" si="108"/>
        <v>2021</v>
      </c>
      <c r="M170" s="144">
        <f t="shared" si="108"/>
        <v>2022</v>
      </c>
      <c r="N170" s="144">
        <f t="shared" si="108"/>
        <v>2023</v>
      </c>
      <c r="O170" s="144">
        <f t="shared" si="108"/>
        <v>2024</v>
      </c>
      <c r="P170" s="144">
        <f t="shared" si="108"/>
        <v>2025</v>
      </c>
      <c r="Q170" s="144">
        <f t="shared" si="108"/>
        <v>2026</v>
      </c>
      <c r="R170" s="144">
        <f t="shared" si="108"/>
        <v>2027</v>
      </c>
      <c r="S170" s="144">
        <f t="shared" si="108"/>
        <v>2028</v>
      </c>
      <c r="T170" s="144">
        <f t="shared" si="108"/>
        <v>2029</v>
      </c>
      <c r="U170" s="144">
        <f t="shared" si="108"/>
        <v>2030</v>
      </c>
      <c r="V170" s="144">
        <f t="shared" si="108"/>
        <v>2031</v>
      </c>
      <c r="W170" s="144">
        <f t="shared" si="108"/>
        <v>2032</v>
      </c>
      <c r="X170" s="144">
        <f t="shared" si="108"/>
        <v>2033</v>
      </c>
      <c r="Y170" s="144">
        <f t="shared" si="108"/>
        <v>2034</v>
      </c>
      <c r="Z170" s="144">
        <f t="shared" si="108"/>
        <v>2035</v>
      </c>
      <c r="AA170" s="144">
        <f t="shared" si="108"/>
        <v>2036</v>
      </c>
      <c r="AB170" s="144">
        <f t="shared" si="108"/>
        <v>2037</v>
      </c>
      <c r="AC170" s="144">
        <f t="shared" si="108"/>
        <v>2038</v>
      </c>
      <c r="AD170" s="144">
        <f t="shared" si="108"/>
        <v>2039</v>
      </c>
      <c r="AE170" s="144">
        <f t="shared" si="108"/>
        <v>2040</v>
      </c>
      <c r="AF170" s="144">
        <f t="shared" si="108"/>
        <v>2041</v>
      </c>
      <c r="AG170" s="144">
        <f t="shared" si="108"/>
        <v>2042</v>
      </c>
      <c r="AH170" s="144">
        <f t="shared" si="108"/>
        <v>2043</v>
      </c>
      <c r="AI170" s="144">
        <f t="shared" si="108"/>
        <v>2044</v>
      </c>
      <c r="AJ170" s="144">
        <f t="shared" si="108"/>
        <v>2045</v>
      </c>
      <c r="AK170" s="144">
        <f t="shared" si="108"/>
        <v>2046</v>
      </c>
      <c r="AL170" s="144">
        <f t="shared" si="108"/>
        <v>2047</v>
      </c>
      <c r="AM170" s="144">
        <f t="shared" si="108"/>
        <v>2048</v>
      </c>
      <c r="AN170" s="144">
        <f t="shared" si="108"/>
        <v>2049</v>
      </c>
      <c r="AO170" s="144">
        <f t="shared" si="108"/>
        <v>2050</v>
      </c>
      <c r="AP170" s="144">
        <f t="shared" si="108"/>
        <v>2051</v>
      </c>
      <c r="AQ170" s="144">
        <f t="shared" si="108"/>
        <v>2052</v>
      </c>
      <c r="AR170" s="59"/>
    </row>
    <row r="171" spans="1:44" ht="15.75">
      <c r="D171" s="191" t="s">
        <v>233</v>
      </c>
      <c r="E171" s="15"/>
      <c r="F171" s="142">
        <f t="shared" ref="F171:AQ171" si="109">SUM(F178,F176,F173)</f>
        <v>189620000</v>
      </c>
      <c r="G171" s="142">
        <f t="shared" si="109"/>
        <v>111860000</v>
      </c>
      <c r="H171" s="142">
        <f t="shared" si="109"/>
        <v>0</v>
      </c>
      <c r="I171" s="142">
        <f t="shared" si="109"/>
        <v>0</v>
      </c>
      <c r="J171" s="142">
        <f t="shared" si="109"/>
        <v>0</v>
      </c>
      <c r="K171" s="142">
        <f t="shared" si="109"/>
        <v>0</v>
      </c>
      <c r="L171" s="142">
        <f t="shared" si="109"/>
        <v>0</v>
      </c>
      <c r="M171" s="142">
        <f t="shared" si="109"/>
        <v>0</v>
      </c>
      <c r="N171" s="142">
        <f t="shared" si="109"/>
        <v>0</v>
      </c>
      <c r="O171" s="142">
        <f t="shared" si="109"/>
        <v>0</v>
      </c>
      <c r="P171" s="142">
        <f t="shared" si="109"/>
        <v>0</v>
      </c>
      <c r="Q171" s="142">
        <f t="shared" si="109"/>
        <v>0</v>
      </c>
      <c r="R171" s="142">
        <f t="shared" si="109"/>
        <v>0</v>
      </c>
      <c r="S171" s="142">
        <f t="shared" si="109"/>
        <v>0</v>
      </c>
      <c r="T171" s="142">
        <f t="shared" si="109"/>
        <v>0</v>
      </c>
      <c r="U171" s="142">
        <f t="shared" si="109"/>
        <v>0</v>
      </c>
      <c r="V171" s="142">
        <f t="shared" si="109"/>
        <v>0</v>
      </c>
      <c r="W171" s="142">
        <f t="shared" si="109"/>
        <v>0</v>
      </c>
      <c r="X171" s="142">
        <f t="shared" si="109"/>
        <v>0</v>
      </c>
      <c r="Y171" s="142">
        <f t="shared" si="109"/>
        <v>0</v>
      </c>
      <c r="Z171" s="142">
        <f t="shared" si="109"/>
        <v>0</v>
      </c>
      <c r="AA171" s="142">
        <f t="shared" si="109"/>
        <v>0</v>
      </c>
      <c r="AB171" s="142">
        <f t="shared" si="109"/>
        <v>0</v>
      </c>
      <c r="AC171" s="142">
        <f t="shared" si="109"/>
        <v>0</v>
      </c>
      <c r="AD171" s="142">
        <f t="shared" si="109"/>
        <v>0</v>
      </c>
      <c r="AE171" s="142">
        <f t="shared" si="109"/>
        <v>0</v>
      </c>
      <c r="AF171" s="142">
        <f t="shared" si="109"/>
        <v>0</v>
      </c>
      <c r="AG171" s="142">
        <f t="shared" si="109"/>
        <v>0</v>
      </c>
      <c r="AH171" s="142">
        <f t="shared" si="109"/>
        <v>0</v>
      </c>
      <c r="AI171" s="142">
        <f t="shared" si="109"/>
        <v>0</v>
      </c>
      <c r="AJ171" s="142">
        <f t="shared" si="109"/>
        <v>0</v>
      </c>
      <c r="AK171" s="142">
        <f t="shared" si="109"/>
        <v>0</v>
      </c>
      <c r="AL171" s="142">
        <f t="shared" si="109"/>
        <v>0</v>
      </c>
      <c r="AM171" s="142">
        <f t="shared" si="109"/>
        <v>0</v>
      </c>
      <c r="AN171" s="142">
        <f t="shared" si="109"/>
        <v>0</v>
      </c>
      <c r="AO171" s="142">
        <f t="shared" si="109"/>
        <v>0</v>
      </c>
      <c r="AP171" s="142">
        <f t="shared" si="109"/>
        <v>0</v>
      </c>
      <c r="AQ171" s="142">
        <f t="shared" si="109"/>
        <v>0</v>
      </c>
      <c r="AR171" s="27">
        <f t="shared" ref="AR171:AR178" si="110">SUM(E171:AQ171)</f>
        <v>301480000</v>
      </c>
    </row>
    <row r="172" spans="1:44" ht="15.75">
      <c r="D172" s="228" t="s">
        <v>234</v>
      </c>
      <c r="E172" s="14"/>
      <c r="F172" s="227">
        <v>2</v>
      </c>
      <c r="G172" s="227">
        <v>1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27">
        <f t="shared" si="110"/>
        <v>3</v>
      </c>
    </row>
    <row r="173" spans="1:44" ht="15.75">
      <c r="A173" s="16"/>
      <c r="B173" s="16"/>
      <c r="D173" s="229" t="s">
        <v>235</v>
      </c>
      <c r="E173" s="15"/>
      <c r="F173" s="142">
        <f t="shared" ref="F173:AQ173" si="111">$B$95*F172*3000*$B$124</f>
        <v>155520000</v>
      </c>
      <c r="G173" s="142">
        <f t="shared" si="111"/>
        <v>77760000</v>
      </c>
      <c r="H173" s="142">
        <f t="shared" si="111"/>
        <v>0</v>
      </c>
      <c r="I173" s="142">
        <f t="shared" si="111"/>
        <v>0</v>
      </c>
      <c r="J173" s="142">
        <f t="shared" si="111"/>
        <v>0</v>
      </c>
      <c r="K173" s="142">
        <f t="shared" si="111"/>
        <v>0</v>
      </c>
      <c r="L173" s="142">
        <f t="shared" si="111"/>
        <v>0</v>
      </c>
      <c r="M173" s="142">
        <f t="shared" si="111"/>
        <v>0</v>
      </c>
      <c r="N173" s="142">
        <f t="shared" si="111"/>
        <v>0</v>
      </c>
      <c r="O173" s="142">
        <f t="shared" si="111"/>
        <v>0</v>
      </c>
      <c r="P173" s="142">
        <f t="shared" si="111"/>
        <v>0</v>
      </c>
      <c r="Q173" s="142">
        <f t="shared" si="111"/>
        <v>0</v>
      </c>
      <c r="R173" s="142">
        <f t="shared" si="111"/>
        <v>0</v>
      </c>
      <c r="S173" s="142">
        <f t="shared" si="111"/>
        <v>0</v>
      </c>
      <c r="T173" s="142">
        <f t="shared" si="111"/>
        <v>0</v>
      </c>
      <c r="U173" s="142">
        <f t="shared" si="111"/>
        <v>0</v>
      </c>
      <c r="V173" s="142">
        <f t="shared" si="111"/>
        <v>0</v>
      </c>
      <c r="W173" s="142">
        <f t="shared" si="111"/>
        <v>0</v>
      </c>
      <c r="X173" s="142">
        <f t="shared" si="111"/>
        <v>0</v>
      </c>
      <c r="Y173" s="142">
        <f t="shared" si="111"/>
        <v>0</v>
      </c>
      <c r="Z173" s="142">
        <f t="shared" si="111"/>
        <v>0</v>
      </c>
      <c r="AA173" s="142">
        <f t="shared" si="111"/>
        <v>0</v>
      </c>
      <c r="AB173" s="142">
        <f t="shared" si="111"/>
        <v>0</v>
      </c>
      <c r="AC173" s="142">
        <f t="shared" si="111"/>
        <v>0</v>
      </c>
      <c r="AD173" s="142">
        <f t="shared" si="111"/>
        <v>0</v>
      </c>
      <c r="AE173" s="142">
        <f t="shared" si="111"/>
        <v>0</v>
      </c>
      <c r="AF173" s="142">
        <f t="shared" si="111"/>
        <v>0</v>
      </c>
      <c r="AG173" s="142">
        <f t="shared" si="111"/>
        <v>0</v>
      </c>
      <c r="AH173" s="142">
        <f t="shared" si="111"/>
        <v>0</v>
      </c>
      <c r="AI173" s="142">
        <f t="shared" si="111"/>
        <v>0</v>
      </c>
      <c r="AJ173" s="142">
        <f t="shared" si="111"/>
        <v>0</v>
      </c>
      <c r="AK173" s="142">
        <f t="shared" si="111"/>
        <v>0</v>
      </c>
      <c r="AL173" s="142">
        <f t="shared" si="111"/>
        <v>0</v>
      </c>
      <c r="AM173" s="142">
        <f t="shared" si="111"/>
        <v>0</v>
      </c>
      <c r="AN173" s="142">
        <f t="shared" si="111"/>
        <v>0</v>
      </c>
      <c r="AO173" s="142">
        <f t="shared" si="111"/>
        <v>0</v>
      </c>
      <c r="AP173" s="142">
        <f t="shared" si="111"/>
        <v>0</v>
      </c>
      <c r="AQ173" s="142">
        <f t="shared" si="111"/>
        <v>0</v>
      </c>
      <c r="AR173" s="27">
        <f t="shared" si="110"/>
        <v>233280000</v>
      </c>
    </row>
    <row r="174" spans="1:44" ht="15.75">
      <c r="A174" s="16"/>
      <c r="B174" s="16"/>
      <c r="C174" s="16"/>
      <c r="D174" s="229" t="s">
        <v>244</v>
      </c>
      <c r="E174" s="121">
        <f t="shared" ref="E174:AQ174" si="112">SUM(E176,E178)</f>
        <v>0</v>
      </c>
      <c r="F174" s="121">
        <f t="shared" si="112"/>
        <v>34100000</v>
      </c>
      <c r="G174" s="121">
        <f t="shared" si="112"/>
        <v>34100000</v>
      </c>
      <c r="H174" s="121">
        <f t="shared" si="112"/>
        <v>0</v>
      </c>
      <c r="I174" s="121">
        <f t="shared" si="112"/>
        <v>0</v>
      </c>
      <c r="J174" s="121">
        <f t="shared" si="112"/>
        <v>0</v>
      </c>
      <c r="K174" s="121">
        <f t="shared" si="112"/>
        <v>0</v>
      </c>
      <c r="L174" s="121">
        <f t="shared" si="112"/>
        <v>0</v>
      </c>
      <c r="M174" s="121">
        <f t="shared" si="112"/>
        <v>0</v>
      </c>
      <c r="N174" s="121">
        <f t="shared" si="112"/>
        <v>0</v>
      </c>
      <c r="O174" s="121">
        <f t="shared" si="112"/>
        <v>0</v>
      </c>
      <c r="P174" s="121">
        <f t="shared" si="112"/>
        <v>0</v>
      </c>
      <c r="Q174" s="121">
        <f t="shared" si="112"/>
        <v>0</v>
      </c>
      <c r="R174" s="121">
        <f t="shared" si="112"/>
        <v>0</v>
      </c>
      <c r="S174" s="121">
        <f t="shared" si="112"/>
        <v>0</v>
      </c>
      <c r="T174" s="121">
        <f t="shared" si="112"/>
        <v>0</v>
      </c>
      <c r="U174" s="121">
        <f t="shared" si="112"/>
        <v>0</v>
      </c>
      <c r="V174" s="121">
        <f t="shared" si="112"/>
        <v>0</v>
      </c>
      <c r="W174" s="121">
        <f t="shared" si="112"/>
        <v>0</v>
      </c>
      <c r="X174" s="121">
        <f t="shared" si="112"/>
        <v>0</v>
      </c>
      <c r="Y174" s="121">
        <f t="shared" si="112"/>
        <v>0</v>
      </c>
      <c r="Z174" s="121">
        <f t="shared" si="112"/>
        <v>0</v>
      </c>
      <c r="AA174" s="121">
        <f t="shared" si="112"/>
        <v>0</v>
      </c>
      <c r="AB174" s="121">
        <f t="shared" si="112"/>
        <v>0</v>
      </c>
      <c r="AC174" s="121">
        <f t="shared" si="112"/>
        <v>0</v>
      </c>
      <c r="AD174" s="121">
        <f t="shared" si="112"/>
        <v>0</v>
      </c>
      <c r="AE174" s="121">
        <f t="shared" si="112"/>
        <v>0</v>
      </c>
      <c r="AF174" s="121">
        <f t="shared" si="112"/>
        <v>0</v>
      </c>
      <c r="AG174" s="121">
        <f t="shared" si="112"/>
        <v>0</v>
      </c>
      <c r="AH174" s="121">
        <f t="shared" si="112"/>
        <v>0</v>
      </c>
      <c r="AI174" s="121">
        <f t="shared" si="112"/>
        <v>0</v>
      </c>
      <c r="AJ174" s="121">
        <f t="shared" si="112"/>
        <v>0</v>
      </c>
      <c r="AK174" s="121">
        <f t="shared" si="112"/>
        <v>0</v>
      </c>
      <c r="AL174" s="121">
        <f t="shared" si="112"/>
        <v>0</v>
      </c>
      <c r="AM174" s="121">
        <f t="shared" si="112"/>
        <v>0</v>
      </c>
      <c r="AN174" s="121">
        <f t="shared" si="112"/>
        <v>0</v>
      </c>
      <c r="AO174" s="121">
        <f t="shared" si="112"/>
        <v>0</v>
      </c>
      <c r="AP174" s="121">
        <f t="shared" si="112"/>
        <v>0</v>
      </c>
      <c r="AQ174" s="121">
        <f t="shared" si="112"/>
        <v>0</v>
      </c>
      <c r="AR174" s="27">
        <f t="shared" si="110"/>
        <v>68200000</v>
      </c>
    </row>
    <row r="175" spans="1:44" ht="15.75">
      <c r="A175" s="16"/>
      <c r="B175" s="16"/>
      <c r="C175" s="16"/>
      <c r="D175" s="230" t="s">
        <v>236</v>
      </c>
      <c r="E175" s="14"/>
      <c r="F175" s="227">
        <v>20</v>
      </c>
      <c r="G175" s="227">
        <v>20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27">
        <f t="shared" si="110"/>
        <v>40</v>
      </c>
    </row>
    <row r="176" spans="1:44" ht="15.75">
      <c r="A176" s="16"/>
      <c r="B176" s="16"/>
      <c r="C176" s="16"/>
      <c r="D176" s="230" t="s">
        <v>237</v>
      </c>
      <c r="E176" s="15"/>
      <c r="F176" s="142">
        <f t="shared" ref="F176:AQ176" si="113">F175*$B$128</f>
        <v>9300000</v>
      </c>
      <c r="G176" s="142">
        <f t="shared" si="113"/>
        <v>9300000</v>
      </c>
      <c r="H176" s="142">
        <f t="shared" si="113"/>
        <v>0</v>
      </c>
      <c r="I176" s="142">
        <f t="shared" si="113"/>
        <v>0</v>
      </c>
      <c r="J176" s="142">
        <f t="shared" si="113"/>
        <v>0</v>
      </c>
      <c r="K176" s="142">
        <f t="shared" si="113"/>
        <v>0</v>
      </c>
      <c r="L176" s="142">
        <f t="shared" si="113"/>
        <v>0</v>
      </c>
      <c r="M176" s="142">
        <f t="shared" si="113"/>
        <v>0</v>
      </c>
      <c r="N176" s="142">
        <f t="shared" si="113"/>
        <v>0</v>
      </c>
      <c r="O176" s="142">
        <f t="shared" si="113"/>
        <v>0</v>
      </c>
      <c r="P176" s="142">
        <f t="shared" si="113"/>
        <v>0</v>
      </c>
      <c r="Q176" s="142">
        <f t="shared" si="113"/>
        <v>0</v>
      </c>
      <c r="R176" s="142">
        <f t="shared" si="113"/>
        <v>0</v>
      </c>
      <c r="S176" s="142">
        <f t="shared" si="113"/>
        <v>0</v>
      </c>
      <c r="T176" s="142">
        <f t="shared" si="113"/>
        <v>0</v>
      </c>
      <c r="U176" s="142">
        <f t="shared" si="113"/>
        <v>0</v>
      </c>
      <c r="V176" s="142">
        <f t="shared" si="113"/>
        <v>0</v>
      </c>
      <c r="W176" s="142">
        <f t="shared" si="113"/>
        <v>0</v>
      </c>
      <c r="X176" s="142">
        <f t="shared" si="113"/>
        <v>0</v>
      </c>
      <c r="Y176" s="142">
        <f t="shared" si="113"/>
        <v>0</v>
      </c>
      <c r="Z176" s="142">
        <f t="shared" si="113"/>
        <v>0</v>
      </c>
      <c r="AA176" s="142">
        <f t="shared" si="113"/>
        <v>0</v>
      </c>
      <c r="AB176" s="142">
        <f t="shared" si="113"/>
        <v>0</v>
      </c>
      <c r="AC176" s="142">
        <f t="shared" si="113"/>
        <v>0</v>
      </c>
      <c r="AD176" s="142">
        <f t="shared" si="113"/>
        <v>0</v>
      </c>
      <c r="AE176" s="142">
        <f t="shared" si="113"/>
        <v>0</v>
      </c>
      <c r="AF176" s="142">
        <f t="shared" si="113"/>
        <v>0</v>
      </c>
      <c r="AG176" s="142">
        <f t="shared" si="113"/>
        <v>0</v>
      </c>
      <c r="AH176" s="142">
        <f t="shared" si="113"/>
        <v>0</v>
      </c>
      <c r="AI176" s="142">
        <f t="shared" si="113"/>
        <v>0</v>
      </c>
      <c r="AJ176" s="142">
        <f t="shared" si="113"/>
        <v>0</v>
      </c>
      <c r="AK176" s="142">
        <f t="shared" si="113"/>
        <v>0</v>
      </c>
      <c r="AL176" s="142">
        <f t="shared" si="113"/>
        <v>0</v>
      </c>
      <c r="AM176" s="142">
        <f t="shared" si="113"/>
        <v>0</v>
      </c>
      <c r="AN176" s="142">
        <f t="shared" si="113"/>
        <v>0</v>
      </c>
      <c r="AO176" s="142">
        <f t="shared" si="113"/>
        <v>0</v>
      </c>
      <c r="AP176" s="142">
        <f t="shared" si="113"/>
        <v>0</v>
      </c>
      <c r="AQ176" s="142">
        <f t="shared" si="113"/>
        <v>0</v>
      </c>
      <c r="AR176" s="27">
        <f t="shared" si="110"/>
        <v>18600000</v>
      </c>
    </row>
    <row r="177" spans="1:44" ht="15.75">
      <c r="A177" s="16"/>
      <c r="B177" s="16"/>
      <c r="C177" s="16"/>
      <c r="D177" s="230" t="s">
        <v>238</v>
      </c>
      <c r="E177" s="14"/>
      <c r="F177" s="227">
        <v>20</v>
      </c>
      <c r="G177" s="227">
        <v>20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27">
        <f t="shared" si="110"/>
        <v>40</v>
      </c>
    </row>
    <row r="178" spans="1:44" ht="16.5" thickBot="1">
      <c r="A178" s="3"/>
      <c r="B178" s="3"/>
      <c r="C178" s="3"/>
      <c r="D178" s="231" t="s">
        <v>239</v>
      </c>
      <c r="E178" s="53"/>
      <c r="F178" s="143">
        <f t="shared" ref="F178:AQ178" si="114">F177*$B$129</f>
        <v>24800000</v>
      </c>
      <c r="G178" s="143">
        <f t="shared" si="114"/>
        <v>24800000</v>
      </c>
      <c r="H178" s="143">
        <f t="shared" si="114"/>
        <v>0</v>
      </c>
      <c r="I178" s="143">
        <f t="shared" si="114"/>
        <v>0</v>
      </c>
      <c r="J178" s="143">
        <f t="shared" si="114"/>
        <v>0</v>
      </c>
      <c r="K178" s="143">
        <f t="shared" si="114"/>
        <v>0</v>
      </c>
      <c r="L178" s="143">
        <f t="shared" si="114"/>
        <v>0</v>
      </c>
      <c r="M178" s="143">
        <f t="shared" si="114"/>
        <v>0</v>
      </c>
      <c r="N178" s="143">
        <f t="shared" si="114"/>
        <v>0</v>
      </c>
      <c r="O178" s="143">
        <f t="shared" si="114"/>
        <v>0</v>
      </c>
      <c r="P178" s="143">
        <f t="shared" si="114"/>
        <v>0</v>
      </c>
      <c r="Q178" s="143">
        <f t="shared" si="114"/>
        <v>0</v>
      </c>
      <c r="R178" s="143">
        <f t="shared" si="114"/>
        <v>0</v>
      </c>
      <c r="S178" s="143">
        <f t="shared" si="114"/>
        <v>0</v>
      </c>
      <c r="T178" s="143">
        <f t="shared" si="114"/>
        <v>0</v>
      </c>
      <c r="U178" s="143">
        <f t="shared" si="114"/>
        <v>0</v>
      </c>
      <c r="V178" s="143">
        <f t="shared" si="114"/>
        <v>0</v>
      </c>
      <c r="W178" s="143">
        <f t="shared" si="114"/>
        <v>0</v>
      </c>
      <c r="X178" s="143">
        <f t="shared" si="114"/>
        <v>0</v>
      </c>
      <c r="Y178" s="143">
        <f t="shared" si="114"/>
        <v>0</v>
      </c>
      <c r="Z178" s="143">
        <f t="shared" si="114"/>
        <v>0</v>
      </c>
      <c r="AA178" s="143">
        <f t="shared" si="114"/>
        <v>0</v>
      </c>
      <c r="AB178" s="143">
        <f t="shared" si="114"/>
        <v>0</v>
      </c>
      <c r="AC178" s="143">
        <f t="shared" si="114"/>
        <v>0</v>
      </c>
      <c r="AD178" s="143">
        <f t="shared" si="114"/>
        <v>0</v>
      </c>
      <c r="AE178" s="143">
        <f t="shared" si="114"/>
        <v>0</v>
      </c>
      <c r="AF178" s="143">
        <f t="shared" si="114"/>
        <v>0</v>
      </c>
      <c r="AG178" s="143">
        <f t="shared" si="114"/>
        <v>0</v>
      </c>
      <c r="AH178" s="143">
        <f t="shared" si="114"/>
        <v>0</v>
      </c>
      <c r="AI178" s="143">
        <f t="shared" si="114"/>
        <v>0</v>
      </c>
      <c r="AJ178" s="143">
        <f t="shared" si="114"/>
        <v>0</v>
      </c>
      <c r="AK178" s="143">
        <f t="shared" si="114"/>
        <v>0</v>
      </c>
      <c r="AL178" s="143">
        <f t="shared" si="114"/>
        <v>0</v>
      </c>
      <c r="AM178" s="143">
        <f t="shared" si="114"/>
        <v>0</v>
      </c>
      <c r="AN178" s="143">
        <f t="shared" si="114"/>
        <v>0</v>
      </c>
      <c r="AO178" s="143">
        <f t="shared" si="114"/>
        <v>0</v>
      </c>
      <c r="AP178" s="143">
        <f t="shared" si="114"/>
        <v>0</v>
      </c>
      <c r="AQ178" s="143">
        <f t="shared" si="114"/>
        <v>0</v>
      </c>
      <c r="AR178" s="145">
        <f t="shared" si="110"/>
        <v>49600000</v>
      </c>
    </row>
    <row r="179" spans="1:4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3" spans="1:44" ht="19.5" thickBot="1">
      <c r="F183" s="1"/>
      <c r="G183" s="75">
        <v>1</v>
      </c>
      <c r="H183" s="146">
        <f>COUNTA(H185:H233)</f>
        <v>30</v>
      </c>
      <c r="I183" s="3"/>
      <c r="J183" s="3"/>
      <c r="K183" s="3"/>
      <c r="L183" s="71"/>
      <c r="M183" s="3"/>
      <c r="N183" s="3"/>
      <c r="O183" s="3"/>
      <c r="P183" s="3"/>
      <c r="Q183" s="3"/>
      <c r="R183" s="3"/>
      <c r="S183" s="3"/>
      <c r="T183" s="3"/>
      <c r="U183" s="3"/>
    </row>
    <row r="184" spans="1:44" ht="18.75">
      <c r="E184" s="235" t="s">
        <v>221</v>
      </c>
      <c r="F184" s="232" t="s">
        <v>222</v>
      </c>
      <c r="I184" s="248" t="s">
        <v>259</v>
      </c>
      <c r="J184" s="248" t="s">
        <v>260</v>
      </c>
      <c r="L184" s="244" t="s">
        <v>219</v>
      </c>
      <c r="M184" s="3"/>
      <c r="N184" s="240" t="s">
        <v>229</v>
      </c>
      <c r="O184" s="56"/>
      <c r="P184" s="233">
        <v>0.25</v>
      </c>
    </row>
    <row r="185" spans="1:44">
      <c r="E185" s="236">
        <v>1</v>
      </c>
      <c r="F185" s="272">
        <f t="shared" ref="F185:F248" ca="1" si="115">NORMINV(RAND(),$O$186,($O$187-$O$185)/$O$188)</f>
        <v>35.071708404852735</v>
      </c>
      <c r="G185" s="246">
        <v>26.916514123468133</v>
      </c>
      <c r="H185" s="261">
        <f>G185</f>
        <v>26.916514123468133</v>
      </c>
      <c r="I185" s="262">
        <f t="array" ref="I185:I214">FREQUENCY(G185:G$1184,H$185:$H214)</f>
        <v>1</v>
      </c>
      <c r="J185" s="263">
        <f t="shared" ref="J185:J214" si="116">(I185/$O$189)</f>
        <v>1E-3</v>
      </c>
      <c r="K185" s="264">
        <f t="shared" ref="K185:K214" si="117">H185*$G$183</f>
        <v>26.916514123468133</v>
      </c>
      <c r="L185" s="245">
        <v>18418105146</v>
      </c>
      <c r="M185" s="263">
        <f>J185</f>
        <v>1E-3</v>
      </c>
      <c r="N185" s="241" t="s">
        <v>223</v>
      </c>
      <c r="O185" s="237">
        <v>25.5</v>
      </c>
      <c r="P185" s="266">
        <f>O186-O186*P184</f>
        <v>25.5</v>
      </c>
      <c r="Q185" s="75"/>
      <c r="R185" s="75"/>
      <c r="S185" s="75"/>
    </row>
    <row r="186" spans="1:44">
      <c r="E186" s="273">
        <f t="shared" ref="E186:E249" ca="1" si="118">IF(F186&lt;&gt;0,E185+1,"")</f>
        <v>2</v>
      </c>
      <c r="F186" s="272">
        <f t="shared" ca="1" si="115"/>
        <v>32.1276086605221</v>
      </c>
      <c r="G186" s="246">
        <v>26.947539896438222</v>
      </c>
      <c r="H186" s="265">
        <f t="shared" ref="H186:H214" si="119">H185+$O$190</f>
        <v>28.510363739069106</v>
      </c>
      <c r="I186" s="262">
        <v>2</v>
      </c>
      <c r="J186" s="263">
        <f t="shared" si="116"/>
        <v>2E-3</v>
      </c>
      <c r="K186" s="264">
        <f t="shared" si="117"/>
        <v>28.510363739069106</v>
      </c>
      <c r="L186" s="245">
        <v>19029026541</v>
      </c>
      <c r="M186" s="263">
        <f>J186+M185</f>
        <v>3.0000000000000001E-3</v>
      </c>
      <c r="N186" s="241" t="s">
        <v>224</v>
      </c>
      <c r="O186" s="267">
        <f>B5</f>
        <v>34</v>
      </c>
      <c r="P186" s="257"/>
      <c r="Q186" s="75"/>
      <c r="R186" s="75"/>
      <c r="S186" s="75"/>
    </row>
    <row r="187" spans="1:44">
      <c r="E187" s="273">
        <f t="shared" ca="1" si="118"/>
        <v>3</v>
      </c>
      <c r="F187" s="272">
        <f t="shared" ca="1" si="115"/>
        <v>35.118528943202705</v>
      </c>
      <c r="G187" s="246">
        <v>27.723131794346852</v>
      </c>
      <c r="H187" s="265">
        <f t="shared" si="119"/>
        <v>30.10421335467008</v>
      </c>
      <c r="I187" s="262">
        <v>19</v>
      </c>
      <c r="J187" s="263">
        <f t="shared" si="116"/>
        <v>1.9E-2</v>
      </c>
      <c r="K187" s="264">
        <f t="shared" si="117"/>
        <v>30.10421335467008</v>
      </c>
      <c r="L187" s="245">
        <v>19590923697</v>
      </c>
      <c r="M187" s="263">
        <f t="shared" ref="M187:M214" si="120">J187+M186</f>
        <v>2.1999999999999999E-2</v>
      </c>
      <c r="N187" s="241" t="s">
        <v>225</v>
      </c>
      <c r="O187" s="237">
        <v>42.5</v>
      </c>
      <c r="P187" s="266">
        <f>O186+O186*P184</f>
        <v>42.5</v>
      </c>
      <c r="Q187" s="75"/>
      <c r="R187" s="75"/>
      <c r="S187" s="75"/>
    </row>
    <row r="188" spans="1:44">
      <c r="E188" s="273">
        <f t="shared" ca="1" si="118"/>
        <v>4</v>
      </c>
      <c r="F188" s="272">
        <f t="shared" ca="1" si="115"/>
        <v>34.23538349935076</v>
      </c>
      <c r="G188" s="246">
        <v>28.731383749590506</v>
      </c>
      <c r="H188" s="265">
        <f t="shared" si="119"/>
        <v>31.698062970271053</v>
      </c>
      <c r="I188" s="262">
        <v>98</v>
      </c>
      <c r="J188" s="263">
        <f t="shared" si="116"/>
        <v>9.8000000000000004E-2</v>
      </c>
      <c r="K188" s="264">
        <f t="shared" si="117"/>
        <v>31.698062970271053</v>
      </c>
      <c r="L188" s="245">
        <v>20108828356</v>
      </c>
      <c r="M188" s="263">
        <f t="shared" si="120"/>
        <v>0.12</v>
      </c>
      <c r="N188" s="241" t="s">
        <v>226</v>
      </c>
      <c r="O188" s="268">
        <f>STDEV(O185:O187)</f>
        <v>8.5</v>
      </c>
      <c r="P188" s="239"/>
      <c r="Q188" s="75"/>
      <c r="R188" s="75"/>
      <c r="S188" s="75"/>
    </row>
    <row r="189" spans="1:44" ht="18.75">
      <c r="E189" s="273">
        <f t="shared" ca="1" si="118"/>
        <v>5</v>
      </c>
      <c r="F189" s="272">
        <f t="shared" ca="1" si="115"/>
        <v>34.262564466387524</v>
      </c>
      <c r="G189" s="246">
        <v>28.974851532381258</v>
      </c>
      <c r="H189" s="265">
        <f t="shared" si="119"/>
        <v>33.291912585872026</v>
      </c>
      <c r="I189" s="262">
        <v>237</v>
      </c>
      <c r="J189" s="263">
        <f t="shared" si="116"/>
        <v>0.23699999999999999</v>
      </c>
      <c r="K189" s="264">
        <f t="shared" si="117"/>
        <v>33.291912585872026</v>
      </c>
      <c r="L189" s="245">
        <v>20492822336</v>
      </c>
      <c r="M189" s="263">
        <f t="shared" si="120"/>
        <v>0.35699999999999998</v>
      </c>
      <c r="N189" s="242" t="s">
        <v>227</v>
      </c>
      <c r="O189" s="239">
        <v>1000</v>
      </c>
      <c r="P189" s="239"/>
      <c r="Q189" s="75"/>
      <c r="R189" s="75"/>
      <c r="S189" s="75"/>
    </row>
    <row r="190" spans="1:44" ht="18.75">
      <c r="E190" s="273">
        <f t="shared" ca="1" si="118"/>
        <v>6</v>
      </c>
      <c r="F190" s="272">
        <f t="shared" ca="1" si="115"/>
        <v>32.177438798484474</v>
      </c>
      <c r="G190" s="246">
        <v>28.985670273468855</v>
      </c>
      <c r="H190" s="265">
        <f t="shared" si="119"/>
        <v>34.885762201473</v>
      </c>
      <c r="I190" s="262">
        <v>313</v>
      </c>
      <c r="J190" s="263">
        <f t="shared" si="116"/>
        <v>0.313</v>
      </c>
      <c r="K190" s="264">
        <f t="shared" si="117"/>
        <v>34.885762201473</v>
      </c>
      <c r="L190" s="245">
        <v>20947161394</v>
      </c>
      <c r="M190" s="263">
        <f t="shared" si="120"/>
        <v>0.66999999999999993</v>
      </c>
      <c r="N190" s="243" t="s">
        <v>228</v>
      </c>
      <c r="O190" s="269">
        <f>(O187-O185)/(1+3.222*LOG10(O189))</f>
        <v>1.5938496156009749</v>
      </c>
      <c r="P190" s="257"/>
      <c r="Q190" s="75"/>
      <c r="R190" s="75"/>
      <c r="S190" s="75"/>
      <c r="U190" s="71"/>
    </row>
    <row r="191" spans="1:44">
      <c r="E191" s="273">
        <f t="shared" ca="1" si="118"/>
        <v>7</v>
      </c>
      <c r="F191" s="272">
        <f t="shared" ca="1" si="115"/>
        <v>35.222301127880364</v>
      </c>
      <c r="G191" s="246">
        <v>29.178480685294616</v>
      </c>
      <c r="H191" s="265">
        <f t="shared" si="119"/>
        <v>36.479611817073973</v>
      </c>
      <c r="I191" s="262">
        <v>227</v>
      </c>
      <c r="J191" s="263">
        <f t="shared" si="116"/>
        <v>0.22700000000000001</v>
      </c>
      <c r="K191" s="264">
        <f t="shared" si="117"/>
        <v>36.479611817073973</v>
      </c>
      <c r="L191" s="245">
        <v>21367892879</v>
      </c>
      <c r="M191" s="263">
        <f t="shared" si="120"/>
        <v>0.89699999999999991</v>
      </c>
      <c r="N191" s="75"/>
      <c r="O191" s="75"/>
      <c r="P191" s="75"/>
      <c r="Q191" s="75"/>
      <c r="R191" s="75"/>
      <c r="S191" s="75"/>
    </row>
    <row r="192" spans="1:44" ht="15.75" thickBot="1">
      <c r="E192" s="273">
        <f t="shared" ca="1" si="118"/>
        <v>8</v>
      </c>
      <c r="F192" s="272">
        <f t="shared" ca="1" si="115"/>
        <v>33.51658378637083</v>
      </c>
      <c r="G192" s="246">
        <v>29.192325576717131</v>
      </c>
      <c r="H192" s="265">
        <f t="shared" si="119"/>
        <v>38.073461432674947</v>
      </c>
      <c r="I192" s="262">
        <v>86</v>
      </c>
      <c r="J192" s="263">
        <f t="shared" si="116"/>
        <v>8.5999999999999993E-2</v>
      </c>
      <c r="K192" s="264">
        <f t="shared" si="117"/>
        <v>38.073461432674947</v>
      </c>
      <c r="L192" s="245">
        <v>21758223778</v>
      </c>
      <c r="M192" s="263">
        <f t="shared" si="120"/>
        <v>0.98299999999999987</v>
      </c>
      <c r="N192" s="75"/>
      <c r="O192" s="75"/>
      <c r="P192" s="75"/>
      <c r="Q192" s="75"/>
      <c r="R192" s="75"/>
      <c r="S192" s="75"/>
    </row>
    <row r="193" spans="5:21">
      <c r="E193" s="273">
        <f t="shared" ca="1" si="118"/>
        <v>9</v>
      </c>
      <c r="F193" s="272">
        <f t="shared" ca="1" si="115"/>
        <v>32.867940124964662</v>
      </c>
      <c r="G193" s="246">
        <v>29.217124213858924</v>
      </c>
      <c r="H193" s="265">
        <f t="shared" si="119"/>
        <v>39.66731104827592</v>
      </c>
      <c r="I193" s="262">
        <v>15</v>
      </c>
      <c r="J193" s="263">
        <f t="shared" si="116"/>
        <v>1.4999999999999999E-2</v>
      </c>
      <c r="K193" s="264">
        <f t="shared" si="117"/>
        <v>39.66731104827592</v>
      </c>
      <c r="L193" s="245">
        <v>22055207813</v>
      </c>
      <c r="M193" s="263">
        <f t="shared" si="120"/>
        <v>0.99799999999999989</v>
      </c>
      <c r="N193" s="75"/>
      <c r="O193" s="75"/>
      <c r="P193" s="75"/>
      <c r="Q193" s="75"/>
      <c r="R193" s="75"/>
      <c r="S193" s="234" t="s">
        <v>219</v>
      </c>
    </row>
    <row r="194" spans="5:21" ht="15.75" thickBot="1">
      <c r="E194" s="273">
        <f t="shared" ca="1" si="118"/>
        <v>10</v>
      </c>
      <c r="F194" s="272">
        <f t="shared" ca="1" si="115"/>
        <v>32.876813859042109</v>
      </c>
      <c r="G194" s="246">
        <v>29.238937850533397</v>
      </c>
      <c r="H194" s="265">
        <f t="shared" si="119"/>
        <v>41.261160663876893</v>
      </c>
      <c r="I194" s="262">
        <v>2</v>
      </c>
      <c r="J194" s="263">
        <f t="shared" si="116"/>
        <v>2E-3</v>
      </c>
      <c r="K194" s="264">
        <f t="shared" si="117"/>
        <v>41.261160663876893</v>
      </c>
      <c r="L194" s="245">
        <v>22401438724</v>
      </c>
      <c r="M194" s="263">
        <f t="shared" si="120"/>
        <v>0.99999999999999989</v>
      </c>
      <c r="N194" s="75"/>
      <c r="O194" s="75"/>
      <c r="P194" s="75"/>
      <c r="Q194" s="75"/>
      <c r="R194" s="75"/>
      <c r="S194" s="270">
        <f ca="1">'1'!AR145</f>
        <v>20750442742</v>
      </c>
    </row>
    <row r="195" spans="5:21">
      <c r="E195" s="273">
        <f t="shared" ca="1" si="118"/>
        <v>11</v>
      </c>
      <c r="F195" s="272">
        <f t="shared" ca="1" si="115"/>
        <v>31.820285513253282</v>
      </c>
      <c r="G195" s="246">
        <v>29.261248669219569</v>
      </c>
      <c r="H195" s="265">
        <f t="shared" si="119"/>
        <v>42.855010279477867</v>
      </c>
      <c r="I195" s="262">
        <v>0</v>
      </c>
      <c r="J195" s="263">
        <f t="shared" si="116"/>
        <v>0</v>
      </c>
      <c r="K195" s="264">
        <f t="shared" si="117"/>
        <v>42.855010279477867</v>
      </c>
      <c r="L195" s="245">
        <v>22723888659</v>
      </c>
      <c r="M195" s="263">
        <f t="shared" si="120"/>
        <v>0.99999999999999989</v>
      </c>
      <c r="N195" s="75"/>
      <c r="O195" s="75"/>
      <c r="P195" s="75"/>
      <c r="Q195" s="75"/>
      <c r="R195" s="75"/>
      <c r="S195" s="75"/>
    </row>
    <row r="196" spans="5:21">
      <c r="E196" s="273">
        <f t="shared" ca="1" si="118"/>
        <v>12</v>
      </c>
      <c r="F196" s="272">
        <f t="shared" ca="1" si="115"/>
        <v>34.459723053426202</v>
      </c>
      <c r="G196" s="246">
        <v>29.396065590798415</v>
      </c>
      <c r="H196" s="265">
        <f t="shared" si="119"/>
        <v>44.44885989507884</v>
      </c>
      <c r="I196" s="262">
        <v>0</v>
      </c>
      <c r="J196" s="263">
        <f t="shared" si="116"/>
        <v>0</v>
      </c>
      <c r="K196" s="264">
        <f t="shared" si="117"/>
        <v>44.44885989507884</v>
      </c>
      <c r="L196" s="245">
        <v>23024686015</v>
      </c>
      <c r="M196" s="263">
        <f t="shared" si="120"/>
        <v>0.99999999999999989</v>
      </c>
      <c r="N196" s="75"/>
      <c r="O196" s="75"/>
      <c r="P196" s="75"/>
      <c r="Q196" s="75"/>
      <c r="R196" s="75"/>
      <c r="S196" s="238" t="s">
        <v>220</v>
      </c>
    </row>
    <row r="197" spans="5:21">
      <c r="E197" s="273">
        <f t="shared" ca="1" si="118"/>
        <v>13</v>
      </c>
      <c r="F197" s="272">
        <f t="shared" ca="1" si="115"/>
        <v>34.695853660254741</v>
      </c>
      <c r="G197" s="246">
        <v>29.453097701251465</v>
      </c>
      <c r="H197" s="265">
        <f t="shared" si="119"/>
        <v>46.042709510679813</v>
      </c>
      <c r="I197" s="262">
        <v>0</v>
      </c>
      <c r="J197" s="263">
        <f t="shared" si="116"/>
        <v>0</v>
      </c>
      <c r="K197" s="264">
        <f t="shared" si="117"/>
        <v>46.042709510679813</v>
      </c>
      <c r="L197" s="245">
        <v>23261097691</v>
      </c>
      <c r="M197" s="263">
        <f t="shared" si="120"/>
        <v>0.99999999999999989</v>
      </c>
      <c r="N197" s="75"/>
      <c r="O197" s="75"/>
      <c r="Q197" s="75"/>
      <c r="R197" s="75"/>
      <c r="S197" s="271">
        <f>'1'!B5</f>
        <v>34</v>
      </c>
    </row>
    <row r="198" spans="5:21">
      <c r="E198" s="273">
        <f t="shared" ca="1" si="118"/>
        <v>14</v>
      </c>
      <c r="F198" s="272">
        <f t="shared" ca="1" si="115"/>
        <v>31.251110462901515</v>
      </c>
      <c r="G198" s="246">
        <v>29.454438286035366</v>
      </c>
      <c r="H198" s="265">
        <f t="shared" si="119"/>
        <v>47.636559126280787</v>
      </c>
      <c r="I198" s="262">
        <v>0</v>
      </c>
      <c r="J198" s="263">
        <f t="shared" si="116"/>
        <v>0</v>
      </c>
      <c r="K198" s="264">
        <f t="shared" si="117"/>
        <v>47.636559126280787</v>
      </c>
      <c r="L198" s="245">
        <v>23530170925</v>
      </c>
      <c r="M198" s="263">
        <f t="shared" si="120"/>
        <v>0.99999999999999989</v>
      </c>
      <c r="N198" s="75"/>
      <c r="O198" s="75"/>
      <c r="P198" s="75"/>
      <c r="Q198" s="75"/>
      <c r="R198" s="75"/>
      <c r="S198" s="252">
        <v>34</v>
      </c>
      <c r="U198" s="3"/>
    </row>
    <row r="199" spans="5:21">
      <c r="E199" s="273">
        <f t="shared" ca="1" si="118"/>
        <v>15</v>
      </c>
      <c r="F199" s="272">
        <f t="shared" ca="1" si="115"/>
        <v>35.372312238198575</v>
      </c>
      <c r="G199" s="246">
        <v>29.710941797902169</v>
      </c>
      <c r="H199" s="265">
        <f t="shared" si="119"/>
        <v>49.23040874188176</v>
      </c>
      <c r="I199" s="262">
        <v>0</v>
      </c>
      <c r="J199" s="263">
        <f t="shared" si="116"/>
        <v>0</v>
      </c>
      <c r="K199" s="264">
        <f t="shared" si="117"/>
        <v>49.23040874188176</v>
      </c>
      <c r="L199" s="245">
        <v>23781987696</v>
      </c>
      <c r="M199" s="263">
        <f t="shared" si="120"/>
        <v>0.99999999999999989</v>
      </c>
      <c r="N199" s="75"/>
      <c r="O199" s="75"/>
      <c r="P199" s="75"/>
      <c r="Q199" s="75"/>
      <c r="R199" s="75"/>
      <c r="S199" s="75"/>
      <c r="U199" s="3"/>
    </row>
    <row r="200" spans="5:21">
      <c r="E200" s="273">
        <f t="shared" ca="1" si="118"/>
        <v>16</v>
      </c>
      <c r="F200" s="272">
        <f t="shared" ca="1" si="115"/>
        <v>34.377128102988486</v>
      </c>
      <c r="G200" s="246">
        <v>29.715703131249342</v>
      </c>
      <c r="H200" s="265">
        <f t="shared" si="119"/>
        <v>50.824258357482734</v>
      </c>
      <c r="I200" s="262">
        <v>0</v>
      </c>
      <c r="J200" s="263">
        <f t="shared" si="116"/>
        <v>0</v>
      </c>
      <c r="K200" s="264">
        <f t="shared" si="117"/>
        <v>50.824258357482734</v>
      </c>
      <c r="L200" s="245">
        <v>24017987153</v>
      </c>
      <c r="M200" s="263">
        <f t="shared" si="120"/>
        <v>0.99999999999999989</v>
      </c>
      <c r="N200" s="75"/>
      <c r="O200" s="75"/>
      <c r="P200" s="75"/>
      <c r="Q200" s="75"/>
      <c r="R200" s="75"/>
      <c r="S200" s="75"/>
      <c r="U200" s="3"/>
    </row>
    <row r="201" spans="5:21">
      <c r="E201" s="273">
        <f t="shared" ca="1" si="118"/>
        <v>17</v>
      </c>
      <c r="F201" s="272">
        <f t="shared" ca="1" si="115"/>
        <v>32.912356551976011</v>
      </c>
      <c r="G201" s="246">
        <v>29.765219743958557</v>
      </c>
      <c r="H201" s="265">
        <f t="shared" si="119"/>
        <v>52.418107973083707</v>
      </c>
      <c r="I201" s="262">
        <v>0</v>
      </c>
      <c r="J201" s="263">
        <f t="shared" si="116"/>
        <v>0</v>
      </c>
      <c r="K201" s="264">
        <f t="shared" si="117"/>
        <v>52.418107973083707</v>
      </c>
      <c r="L201" s="245">
        <v>24210348438</v>
      </c>
      <c r="M201" s="263">
        <f t="shared" si="120"/>
        <v>0.99999999999999989</v>
      </c>
      <c r="N201" s="75"/>
      <c r="O201" s="75"/>
      <c r="P201" s="75"/>
      <c r="Q201" s="75"/>
      <c r="R201" s="75"/>
      <c r="S201" s="75"/>
      <c r="U201" s="3"/>
    </row>
    <row r="202" spans="5:21">
      <c r="E202" s="273">
        <f t="shared" ca="1" si="118"/>
        <v>18</v>
      </c>
      <c r="F202" s="272">
        <f t="shared" ca="1" si="115"/>
        <v>36.043988218613862</v>
      </c>
      <c r="G202" s="246">
        <v>29.844221164959666</v>
      </c>
      <c r="H202" s="265">
        <f t="shared" si="119"/>
        <v>54.01195758868468</v>
      </c>
      <c r="I202" s="262">
        <v>0</v>
      </c>
      <c r="J202" s="263">
        <f t="shared" si="116"/>
        <v>0</v>
      </c>
      <c r="K202" s="264">
        <f t="shared" si="117"/>
        <v>54.01195758868468</v>
      </c>
      <c r="L202" s="245">
        <v>24422846806</v>
      </c>
      <c r="M202" s="263">
        <f t="shared" si="120"/>
        <v>0.99999999999999989</v>
      </c>
      <c r="N202" s="75"/>
      <c r="O202" s="75"/>
      <c r="P202" s="75"/>
      <c r="Q202" s="75"/>
      <c r="R202" s="75"/>
      <c r="S202" s="75"/>
      <c r="U202" s="3"/>
    </row>
    <row r="203" spans="5:21">
      <c r="E203" s="273">
        <f t="shared" ca="1" si="118"/>
        <v>19</v>
      </c>
      <c r="F203" s="272">
        <f t="shared" ca="1" si="115"/>
        <v>31.98380819746923</v>
      </c>
      <c r="G203" s="246">
        <v>29.848524145997764</v>
      </c>
      <c r="H203" s="265">
        <f t="shared" si="119"/>
        <v>55.605807204285654</v>
      </c>
      <c r="I203" s="262">
        <v>0</v>
      </c>
      <c r="J203" s="263">
        <f t="shared" si="116"/>
        <v>0</v>
      </c>
      <c r="K203" s="264">
        <f t="shared" si="117"/>
        <v>55.605807204285654</v>
      </c>
      <c r="L203" s="245">
        <v>24622509539</v>
      </c>
      <c r="M203" s="263">
        <f t="shared" si="120"/>
        <v>0.99999999999999989</v>
      </c>
      <c r="N203" s="75"/>
      <c r="O203" s="75"/>
      <c r="P203" s="75"/>
      <c r="Q203" s="75"/>
      <c r="R203" s="75"/>
      <c r="S203" s="75"/>
      <c r="U203" s="3"/>
    </row>
    <row r="204" spans="5:21">
      <c r="E204" s="273">
        <f t="shared" ca="1" si="118"/>
        <v>20</v>
      </c>
      <c r="F204" s="272">
        <f t="shared" ca="1" si="115"/>
        <v>33.606223202956819</v>
      </c>
      <c r="G204" s="246">
        <v>29.90626119626824</v>
      </c>
      <c r="H204" s="265">
        <f t="shared" si="119"/>
        <v>57.199656819886627</v>
      </c>
      <c r="I204" s="262">
        <v>0</v>
      </c>
      <c r="J204" s="263">
        <f t="shared" si="116"/>
        <v>0</v>
      </c>
      <c r="K204" s="264">
        <f t="shared" si="117"/>
        <v>57.199656819886627</v>
      </c>
      <c r="L204" s="245">
        <v>24810314557</v>
      </c>
      <c r="M204" s="263">
        <f t="shared" si="120"/>
        <v>0.99999999999999989</v>
      </c>
      <c r="N204" s="75"/>
      <c r="O204" s="75"/>
      <c r="P204" s="75"/>
      <c r="Q204" s="75"/>
      <c r="R204" s="75"/>
      <c r="S204" s="75"/>
      <c r="U204" s="3"/>
    </row>
    <row r="205" spans="5:21">
      <c r="E205" s="273">
        <f t="shared" ca="1" si="118"/>
        <v>21</v>
      </c>
      <c r="F205" s="272">
        <f t="shared" ca="1" si="115"/>
        <v>33.043796666222853</v>
      </c>
      <c r="G205" s="246">
        <v>29.941137124719134</v>
      </c>
      <c r="H205" s="265">
        <f t="shared" si="119"/>
        <v>58.7935064354876</v>
      </c>
      <c r="I205" s="262">
        <v>0</v>
      </c>
      <c r="J205" s="263">
        <f t="shared" si="116"/>
        <v>0</v>
      </c>
      <c r="K205" s="264">
        <f t="shared" si="117"/>
        <v>58.7935064354876</v>
      </c>
      <c r="L205" s="245">
        <v>24969567370</v>
      </c>
      <c r="M205" s="263">
        <f t="shared" si="120"/>
        <v>0.99999999999999989</v>
      </c>
      <c r="N205" s="75"/>
      <c r="O205" s="75"/>
      <c r="P205" s="75"/>
      <c r="Q205" s="75"/>
      <c r="R205" s="75"/>
      <c r="S205" s="75"/>
      <c r="U205" s="3"/>
    </row>
    <row r="206" spans="5:21">
      <c r="E206" s="273">
        <f t="shared" ca="1" si="118"/>
        <v>22</v>
      </c>
      <c r="F206" s="272">
        <f t="shared" ca="1" si="115"/>
        <v>31.908840354786616</v>
      </c>
      <c r="G206" s="246">
        <v>30.058210494398278</v>
      </c>
      <c r="H206" s="265">
        <f t="shared" si="119"/>
        <v>60.387356051088574</v>
      </c>
      <c r="I206" s="262">
        <v>0</v>
      </c>
      <c r="J206" s="263">
        <f t="shared" si="116"/>
        <v>0</v>
      </c>
      <c r="K206" s="264">
        <f t="shared" si="117"/>
        <v>60.387356051088574</v>
      </c>
      <c r="L206" s="245">
        <v>25139478522</v>
      </c>
      <c r="M206" s="263">
        <f t="shared" si="120"/>
        <v>0.99999999999999989</v>
      </c>
      <c r="N206" s="75"/>
      <c r="O206" s="75"/>
      <c r="P206" s="75"/>
      <c r="Q206" s="75"/>
      <c r="R206" s="75"/>
      <c r="S206" s="75"/>
      <c r="U206" s="3"/>
    </row>
    <row r="207" spans="5:21">
      <c r="E207" s="273">
        <f t="shared" ca="1" si="118"/>
        <v>23</v>
      </c>
      <c r="F207" s="272">
        <f t="shared" ca="1" si="115"/>
        <v>35.107848409826111</v>
      </c>
      <c r="G207" s="246">
        <v>30.11704530405261</v>
      </c>
      <c r="H207" s="265">
        <f t="shared" si="119"/>
        <v>61.981205666689547</v>
      </c>
      <c r="I207" s="262">
        <v>0</v>
      </c>
      <c r="J207" s="263">
        <f t="shared" si="116"/>
        <v>0</v>
      </c>
      <c r="K207" s="264">
        <f t="shared" si="117"/>
        <v>61.981205666689547</v>
      </c>
      <c r="L207" s="245">
        <v>25299567952</v>
      </c>
      <c r="M207" s="263">
        <f t="shared" si="120"/>
        <v>0.99999999999999989</v>
      </c>
      <c r="N207" s="75"/>
      <c r="O207" s="75"/>
      <c r="P207" s="75"/>
      <c r="Q207" s="75"/>
      <c r="R207" s="75"/>
      <c r="S207" s="75"/>
      <c r="U207" s="3"/>
    </row>
    <row r="208" spans="5:21">
      <c r="E208" s="273">
        <f t="shared" ca="1" si="118"/>
        <v>24</v>
      </c>
      <c r="F208" s="272">
        <f t="shared" ca="1" si="115"/>
        <v>32.854503115356529</v>
      </c>
      <c r="G208" s="246">
        <v>30.118201485902961</v>
      </c>
      <c r="H208" s="265">
        <f t="shared" si="119"/>
        <v>63.575055282290521</v>
      </c>
      <c r="I208" s="262">
        <v>0</v>
      </c>
      <c r="J208" s="263">
        <f t="shared" si="116"/>
        <v>0</v>
      </c>
      <c r="K208" s="264">
        <f t="shared" si="117"/>
        <v>63.575055282290521</v>
      </c>
      <c r="L208" s="245">
        <v>25450493139</v>
      </c>
      <c r="M208" s="263">
        <f t="shared" si="120"/>
        <v>0.99999999999999989</v>
      </c>
      <c r="N208" s="75"/>
      <c r="O208" s="75"/>
      <c r="P208" s="75"/>
      <c r="Q208" s="75"/>
      <c r="R208" s="75"/>
      <c r="S208" s="75"/>
      <c r="U208" s="3"/>
    </row>
    <row r="209" spans="5:21">
      <c r="E209" s="273">
        <f t="shared" ca="1" si="118"/>
        <v>25</v>
      </c>
      <c r="F209" s="272">
        <f t="shared" ca="1" si="115"/>
        <v>35.671893690932116</v>
      </c>
      <c r="G209" s="246">
        <v>30.144496173476458</v>
      </c>
      <c r="H209" s="265">
        <f t="shared" si="119"/>
        <v>65.168904897891494</v>
      </c>
      <c r="I209" s="262">
        <v>0</v>
      </c>
      <c r="J209" s="263">
        <f t="shared" si="116"/>
        <v>0</v>
      </c>
      <c r="K209" s="264">
        <f t="shared" si="117"/>
        <v>65.168904897891494</v>
      </c>
      <c r="L209" s="245">
        <v>25584201776</v>
      </c>
      <c r="M209" s="263">
        <f t="shared" si="120"/>
        <v>0.99999999999999989</v>
      </c>
      <c r="N209" s="75"/>
      <c r="O209" s="75"/>
      <c r="P209" s="75"/>
      <c r="Q209" s="75"/>
      <c r="R209" s="75"/>
      <c r="S209" s="75"/>
      <c r="U209" s="3"/>
    </row>
    <row r="210" spans="5:21">
      <c r="E210" s="273">
        <f t="shared" ca="1" si="118"/>
        <v>26</v>
      </c>
      <c r="F210" s="272">
        <f t="shared" ca="1" si="115"/>
        <v>33.869730914088706</v>
      </c>
      <c r="G210" s="246">
        <v>30.154011850642448</v>
      </c>
      <c r="H210" s="265">
        <f t="shared" si="119"/>
        <v>66.762754513492467</v>
      </c>
      <c r="I210" s="262">
        <v>0</v>
      </c>
      <c r="J210" s="263">
        <f t="shared" si="116"/>
        <v>0</v>
      </c>
      <c r="K210" s="264">
        <f t="shared" si="117"/>
        <v>66.762754513492467</v>
      </c>
      <c r="L210" s="245">
        <v>25721102147</v>
      </c>
      <c r="M210" s="263">
        <f t="shared" si="120"/>
        <v>0.99999999999999989</v>
      </c>
      <c r="N210" s="75"/>
      <c r="O210" s="75"/>
      <c r="P210" s="75"/>
      <c r="Q210" s="75"/>
      <c r="R210" s="75"/>
      <c r="S210" s="75"/>
      <c r="U210" s="3"/>
    </row>
    <row r="211" spans="5:21">
      <c r="E211" s="273">
        <f t="shared" ca="1" si="118"/>
        <v>27</v>
      </c>
      <c r="F211" s="272">
        <f t="shared" ca="1" si="115"/>
        <v>33.648217151632551</v>
      </c>
      <c r="G211" s="246">
        <v>30.204103945758465</v>
      </c>
      <c r="H211" s="265">
        <f t="shared" si="119"/>
        <v>68.356604129093441</v>
      </c>
      <c r="I211" s="262">
        <v>0</v>
      </c>
      <c r="J211" s="263">
        <f t="shared" si="116"/>
        <v>0</v>
      </c>
      <c r="K211" s="264">
        <f t="shared" si="117"/>
        <v>68.356604129093441</v>
      </c>
      <c r="L211" s="245">
        <v>25850213486</v>
      </c>
      <c r="M211" s="263">
        <f t="shared" si="120"/>
        <v>0.99999999999999989</v>
      </c>
      <c r="N211" s="75"/>
      <c r="O211" s="75"/>
      <c r="P211" s="75"/>
      <c r="Q211" s="75"/>
      <c r="R211" s="75"/>
      <c r="S211" s="75"/>
      <c r="U211" s="3"/>
    </row>
    <row r="212" spans="5:21">
      <c r="E212" s="273">
        <f t="shared" ca="1" si="118"/>
        <v>28</v>
      </c>
      <c r="F212" s="272">
        <f t="shared" ca="1" si="115"/>
        <v>33.445663327359668</v>
      </c>
      <c r="G212" s="246">
        <v>30.213765317229036</v>
      </c>
      <c r="H212" s="265">
        <f t="shared" si="119"/>
        <v>69.950453744694414</v>
      </c>
      <c r="I212" s="262">
        <v>0</v>
      </c>
      <c r="J212" s="263">
        <f t="shared" si="116"/>
        <v>0</v>
      </c>
      <c r="K212" s="264">
        <f t="shared" si="117"/>
        <v>69.950453744694414</v>
      </c>
      <c r="L212" s="245">
        <v>25971960283</v>
      </c>
      <c r="M212" s="263">
        <f t="shared" si="120"/>
        <v>0.99999999999999989</v>
      </c>
      <c r="N212" s="75"/>
      <c r="O212" s="75"/>
      <c r="P212" s="75"/>
      <c r="Q212" s="75"/>
      <c r="R212" s="75"/>
      <c r="S212" s="258"/>
      <c r="U212" s="3"/>
    </row>
    <row r="213" spans="5:21">
      <c r="E213" s="273">
        <f t="shared" ca="1" si="118"/>
        <v>29</v>
      </c>
      <c r="F213" s="272">
        <f t="shared" ca="1" si="115"/>
        <v>32.55700404928443</v>
      </c>
      <c r="G213" s="246">
        <v>30.234604074819057</v>
      </c>
      <c r="H213" s="265">
        <f t="shared" si="119"/>
        <v>71.544303360295388</v>
      </c>
      <c r="I213" s="262">
        <v>0</v>
      </c>
      <c r="J213" s="263">
        <f t="shared" si="116"/>
        <v>0</v>
      </c>
      <c r="K213" s="264">
        <f t="shared" si="117"/>
        <v>71.544303360295388</v>
      </c>
      <c r="L213" s="245">
        <v>26085529346</v>
      </c>
      <c r="M213" s="263">
        <f t="shared" si="120"/>
        <v>0.99999999999999989</v>
      </c>
      <c r="N213" s="258"/>
      <c r="O213" s="75"/>
      <c r="P213" s="258"/>
      <c r="Q213" s="258"/>
      <c r="R213" s="258"/>
      <c r="S213" s="258"/>
      <c r="U213" s="3"/>
    </row>
    <row r="214" spans="5:21">
      <c r="E214" s="273">
        <f t="shared" ca="1" si="118"/>
        <v>30</v>
      </c>
      <c r="F214" s="272">
        <f t="shared" ca="1" si="115"/>
        <v>34.032794209445548</v>
      </c>
      <c r="G214" s="246">
        <v>30.234997852790688</v>
      </c>
      <c r="H214" s="265">
        <f t="shared" si="119"/>
        <v>73.138152975896361</v>
      </c>
      <c r="I214" s="262">
        <v>0</v>
      </c>
      <c r="J214" s="263">
        <f t="shared" si="116"/>
        <v>0</v>
      </c>
      <c r="K214" s="264">
        <f t="shared" si="117"/>
        <v>73.138152975896361</v>
      </c>
      <c r="L214" s="245">
        <v>26195907445</v>
      </c>
      <c r="M214" s="263">
        <f t="shared" si="120"/>
        <v>0.99999999999999989</v>
      </c>
      <c r="N214" s="258"/>
      <c r="O214" s="75"/>
      <c r="P214" s="75"/>
      <c r="Q214" s="75"/>
      <c r="R214" s="75"/>
      <c r="S214" s="75"/>
      <c r="U214" s="3"/>
    </row>
    <row r="215" spans="5:21">
      <c r="E215" s="273">
        <f t="shared" ca="1" si="118"/>
        <v>31</v>
      </c>
      <c r="F215" s="272">
        <f t="shared" ca="1" si="115"/>
        <v>35.376454492015554</v>
      </c>
      <c r="G215" s="246">
        <v>30.271763887891083</v>
      </c>
      <c r="H215" s="256"/>
      <c r="I215" s="254"/>
      <c r="J215" s="255"/>
      <c r="K215" s="75"/>
      <c r="L215" s="245"/>
      <c r="M215" s="258"/>
      <c r="N215" s="258"/>
      <c r="O215" s="75"/>
      <c r="P215" s="75"/>
      <c r="Q215" s="75"/>
      <c r="R215" s="75"/>
      <c r="S215" s="75"/>
      <c r="U215" s="3"/>
    </row>
    <row r="216" spans="5:21">
      <c r="E216" s="273">
        <f t="shared" ca="1" si="118"/>
        <v>32</v>
      </c>
      <c r="F216" s="272">
        <f t="shared" ca="1" si="115"/>
        <v>34.906810524174325</v>
      </c>
      <c r="G216" s="246">
        <v>30.29257354996151</v>
      </c>
      <c r="H216" s="256"/>
      <c r="I216" s="254"/>
      <c r="J216" s="255"/>
      <c r="K216" s="75"/>
      <c r="L216" s="245"/>
      <c r="M216" s="75"/>
      <c r="N216" s="75"/>
      <c r="O216" s="75"/>
      <c r="P216" s="75"/>
      <c r="Q216" s="75"/>
      <c r="R216" s="75"/>
      <c r="S216" s="75"/>
      <c r="U216" s="3"/>
    </row>
    <row r="217" spans="5:21">
      <c r="E217" s="273">
        <f t="shared" ca="1" si="118"/>
        <v>33</v>
      </c>
      <c r="F217" s="272">
        <f t="shared" ca="1" si="115"/>
        <v>35.800334718923352</v>
      </c>
      <c r="G217" s="246">
        <v>30.434711378802465</v>
      </c>
      <c r="H217" s="256"/>
      <c r="I217" s="254"/>
      <c r="J217" s="255"/>
      <c r="K217" s="75"/>
      <c r="L217" s="245"/>
      <c r="M217" s="75"/>
      <c r="N217" s="75"/>
      <c r="O217" s="75"/>
      <c r="P217" s="75"/>
      <c r="Q217" s="75"/>
      <c r="R217" s="75"/>
      <c r="S217" s="75"/>
      <c r="T217" s="3"/>
      <c r="U217" s="3"/>
    </row>
    <row r="218" spans="5:21">
      <c r="E218" s="273">
        <f t="shared" ca="1" si="118"/>
        <v>34</v>
      </c>
      <c r="F218" s="272">
        <f t="shared" ca="1" si="115"/>
        <v>34.450471461443847</v>
      </c>
      <c r="G218" s="246">
        <v>30.439302065683599</v>
      </c>
      <c r="H218" s="256"/>
      <c r="I218" s="254"/>
      <c r="J218" s="255"/>
      <c r="K218" s="75"/>
      <c r="L218" s="75"/>
      <c r="M218" s="75"/>
      <c r="N218" s="75"/>
      <c r="O218" s="75"/>
      <c r="P218" s="75"/>
      <c r="Q218" s="75"/>
      <c r="R218" s="75"/>
      <c r="S218" s="75"/>
      <c r="T218" s="3"/>
      <c r="U218" s="3"/>
    </row>
    <row r="219" spans="5:21">
      <c r="E219" s="273">
        <f t="shared" ca="1" si="118"/>
        <v>35</v>
      </c>
      <c r="F219" s="272">
        <f t="shared" ca="1" si="115"/>
        <v>36.513722593842623</v>
      </c>
      <c r="G219" s="246">
        <v>30.440857719602228</v>
      </c>
      <c r="H219" s="256"/>
      <c r="I219" s="254"/>
      <c r="J219" s="255"/>
      <c r="K219" s="75"/>
      <c r="L219" s="75"/>
      <c r="M219" s="75"/>
      <c r="N219" s="75"/>
      <c r="O219" s="75"/>
      <c r="P219" s="75"/>
      <c r="Q219" s="75"/>
      <c r="R219" s="75"/>
      <c r="S219" s="75"/>
      <c r="T219" s="3"/>
      <c r="U219" s="3"/>
    </row>
    <row r="220" spans="5:21">
      <c r="E220" s="273">
        <f t="shared" ca="1" si="118"/>
        <v>36</v>
      </c>
      <c r="F220" s="272">
        <f t="shared" ca="1" si="115"/>
        <v>29.789332679836754</v>
      </c>
      <c r="G220" s="246">
        <v>30.473916221111882</v>
      </c>
      <c r="H220" s="256"/>
      <c r="I220" s="254"/>
      <c r="J220" s="255"/>
      <c r="K220" s="75"/>
      <c r="L220" s="75"/>
      <c r="M220" s="75"/>
      <c r="N220" s="75"/>
      <c r="O220" s="75"/>
      <c r="P220" s="75"/>
      <c r="Q220" s="75"/>
      <c r="R220" s="75"/>
      <c r="S220" s="75"/>
      <c r="T220" s="3"/>
      <c r="U220" s="3"/>
    </row>
    <row r="221" spans="5:21">
      <c r="E221" s="273">
        <f t="shared" ca="1" si="118"/>
        <v>37</v>
      </c>
      <c r="F221" s="272">
        <f t="shared" ca="1" si="115"/>
        <v>33.186618219394624</v>
      </c>
      <c r="G221" s="246">
        <v>30.529277242324643</v>
      </c>
      <c r="H221" s="256"/>
      <c r="I221" s="254"/>
      <c r="J221" s="255"/>
      <c r="K221" s="75"/>
      <c r="L221" s="75"/>
      <c r="M221" s="75"/>
      <c r="N221" s="75"/>
      <c r="O221" s="75"/>
      <c r="P221" s="75"/>
      <c r="Q221" s="75"/>
      <c r="R221" s="75"/>
      <c r="S221" s="75"/>
      <c r="T221" s="3"/>
      <c r="U221" s="3"/>
    </row>
    <row r="222" spans="5:21">
      <c r="E222" s="273">
        <f t="shared" ca="1" si="118"/>
        <v>38</v>
      </c>
      <c r="F222" s="272">
        <f t="shared" ca="1" si="115"/>
        <v>34.189258456357614</v>
      </c>
      <c r="G222" s="246">
        <v>30.536199981476774</v>
      </c>
      <c r="H222" s="256"/>
      <c r="I222" s="254"/>
      <c r="J222" s="255"/>
      <c r="K222" s="75"/>
      <c r="L222" s="75"/>
      <c r="M222" s="75"/>
      <c r="N222" s="75"/>
      <c r="O222" s="75"/>
      <c r="P222" s="75"/>
      <c r="Q222" s="75"/>
      <c r="R222" s="75"/>
      <c r="S222" s="75"/>
      <c r="T222" s="3"/>
      <c r="U222" s="3"/>
    </row>
    <row r="223" spans="5:21">
      <c r="E223" s="273">
        <f t="shared" ca="1" si="118"/>
        <v>39</v>
      </c>
      <c r="F223" s="272">
        <f t="shared" ca="1" si="115"/>
        <v>35.448430885450954</v>
      </c>
      <c r="G223" s="246">
        <v>30.570090262649568</v>
      </c>
      <c r="H223" s="256"/>
      <c r="I223" s="254"/>
      <c r="J223" s="255"/>
      <c r="K223" s="75"/>
      <c r="L223" s="75"/>
      <c r="M223" s="75"/>
      <c r="N223" s="75"/>
      <c r="O223" s="75"/>
      <c r="P223" s="75"/>
      <c r="Q223" s="75"/>
      <c r="R223" s="75"/>
      <c r="S223" s="75"/>
      <c r="T223" s="3"/>
      <c r="U223" s="3"/>
    </row>
    <row r="224" spans="5:21">
      <c r="E224" s="273">
        <f t="shared" ca="1" si="118"/>
        <v>40</v>
      </c>
      <c r="F224" s="272">
        <f t="shared" ca="1" si="115"/>
        <v>30.228101844051196</v>
      </c>
      <c r="G224" s="246">
        <v>30.591676170818545</v>
      </c>
      <c r="H224" s="256"/>
      <c r="I224" s="254"/>
      <c r="J224" s="255"/>
      <c r="K224" s="75"/>
      <c r="L224" s="75"/>
      <c r="M224" s="75"/>
      <c r="N224" s="75"/>
      <c r="O224" s="75"/>
      <c r="P224" s="75"/>
      <c r="Q224" s="75"/>
      <c r="R224" s="75"/>
      <c r="S224" s="75"/>
      <c r="T224" s="3"/>
      <c r="U224" s="3"/>
    </row>
    <row r="225" spans="5:21">
      <c r="E225" s="273">
        <f t="shared" ca="1" si="118"/>
        <v>41</v>
      </c>
      <c r="F225" s="272">
        <f t="shared" ca="1" si="115"/>
        <v>34.387049735885789</v>
      </c>
      <c r="G225" s="246">
        <v>30.643658701549644</v>
      </c>
      <c r="H225" s="256"/>
      <c r="I225" s="254"/>
      <c r="J225" s="255"/>
      <c r="K225" s="75"/>
      <c r="L225" s="75"/>
      <c r="M225" s="75"/>
      <c r="N225" s="75"/>
      <c r="O225" s="75"/>
      <c r="P225" s="75"/>
      <c r="Q225" s="75"/>
      <c r="R225" s="75"/>
      <c r="S225" s="75"/>
      <c r="T225" s="3"/>
      <c r="U225" s="3"/>
    </row>
    <row r="226" spans="5:21">
      <c r="E226" s="273">
        <f t="shared" ca="1" si="118"/>
        <v>42</v>
      </c>
      <c r="F226" s="272">
        <f t="shared" ca="1" si="115"/>
        <v>31.55686955452742</v>
      </c>
      <c r="G226" s="246">
        <v>30.746495334694327</v>
      </c>
      <c r="H226" s="256"/>
      <c r="I226" s="254"/>
      <c r="J226" s="255"/>
      <c r="K226" s="75"/>
      <c r="L226" s="75"/>
      <c r="M226" s="75"/>
      <c r="N226" s="75"/>
      <c r="O226" s="75"/>
      <c r="P226" s="75"/>
      <c r="Q226" s="75"/>
      <c r="R226" s="75"/>
      <c r="S226" s="75"/>
      <c r="T226" s="3"/>
      <c r="U226" s="3"/>
    </row>
    <row r="227" spans="5:21">
      <c r="E227" s="273">
        <f t="shared" ca="1" si="118"/>
        <v>43</v>
      </c>
      <c r="F227" s="272">
        <f t="shared" ca="1" si="115"/>
        <v>30.91241372076783</v>
      </c>
      <c r="G227" s="246">
        <v>30.748477196162085</v>
      </c>
      <c r="H227" s="25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3"/>
      <c r="U227" s="3"/>
    </row>
    <row r="228" spans="5:21">
      <c r="E228" s="273">
        <f t="shared" ca="1" si="118"/>
        <v>44</v>
      </c>
      <c r="F228" s="272">
        <f t="shared" ca="1" si="115"/>
        <v>32.433266708940472</v>
      </c>
      <c r="G228" s="246">
        <v>30.751884335816968</v>
      </c>
      <c r="H228" s="25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3"/>
      <c r="U228" s="3"/>
    </row>
    <row r="229" spans="5:21">
      <c r="E229" s="273">
        <f t="shared" ca="1" si="118"/>
        <v>45</v>
      </c>
      <c r="F229" s="272">
        <f t="shared" ca="1" si="115"/>
        <v>38.611400747237717</v>
      </c>
      <c r="G229" s="246">
        <v>30.792916370167248</v>
      </c>
      <c r="H229" s="25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3"/>
      <c r="U229" s="3"/>
    </row>
    <row r="230" spans="5:21">
      <c r="E230" s="273">
        <f t="shared" ca="1" si="118"/>
        <v>46</v>
      </c>
      <c r="F230" s="272">
        <f t="shared" ca="1" si="115"/>
        <v>31.568127454009019</v>
      </c>
      <c r="G230" s="246">
        <v>30.802661174793244</v>
      </c>
      <c r="H230" s="25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3"/>
      <c r="U230" s="3"/>
    </row>
    <row r="231" spans="5:21">
      <c r="E231" s="273">
        <f t="shared" ca="1" si="118"/>
        <v>47</v>
      </c>
      <c r="F231" s="272">
        <f t="shared" ca="1" si="115"/>
        <v>34.814636745711312</v>
      </c>
      <c r="G231" s="246">
        <v>30.823871696285856</v>
      </c>
      <c r="H231" s="259"/>
      <c r="I231" s="75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3"/>
      <c r="U231" s="3"/>
    </row>
    <row r="232" spans="5:21">
      <c r="E232" s="273">
        <f t="shared" ca="1" si="118"/>
        <v>48</v>
      </c>
      <c r="F232" s="272">
        <f t="shared" ca="1" si="115"/>
        <v>36.465894529917605</v>
      </c>
      <c r="G232" s="246">
        <v>30.833035856551088</v>
      </c>
      <c r="H232" s="259"/>
      <c r="I232" s="75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3"/>
      <c r="U232" s="3"/>
    </row>
    <row r="233" spans="5:21">
      <c r="E233" s="273">
        <f t="shared" ca="1" si="118"/>
        <v>49</v>
      </c>
      <c r="F233" s="272">
        <f t="shared" ca="1" si="115"/>
        <v>33.024133613198721</v>
      </c>
      <c r="G233" s="246">
        <v>30.834451884378062</v>
      </c>
      <c r="H233" s="259"/>
      <c r="I233" s="75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3"/>
      <c r="U233" s="3"/>
    </row>
    <row r="234" spans="5:21">
      <c r="E234" s="273">
        <f t="shared" ca="1" si="118"/>
        <v>50</v>
      </c>
      <c r="F234" s="272">
        <f t="shared" ca="1" si="115"/>
        <v>31.769860944256155</v>
      </c>
      <c r="G234" s="246">
        <v>30.836693637497675</v>
      </c>
      <c r="H234" s="259"/>
      <c r="I234" s="75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3"/>
      <c r="U234" s="3"/>
    </row>
    <row r="235" spans="5:21">
      <c r="E235" s="273">
        <f t="shared" ca="1" si="118"/>
        <v>51</v>
      </c>
      <c r="F235" s="272">
        <f t="shared" ca="1" si="115"/>
        <v>34.734324168593737</v>
      </c>
      <c r="G235" s="246">
        <v>30.863303412320079</v>
      </c>
      <c r="H235" s="259"/>
      <c r="I235" s="75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3"/>
      <c r="U235" s="3"/>
    </row>
    <row r="236" spans="5:21">
      <c r="E236" s="273">
        <f t="shared" ca="1" si="118"/>
        <v>52</v>
      </c>
      <c r="F236" s="272">
        <f t="shared" ca="1" si="115"/>
        <v>34.221839649768256</v>
      </c>
      <c r="G236" s="246">
        <v>30.868479856108525</v>
      </c>
      <c r="H236" s="259"/>
      <c r="I236" s="75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3"/>
      <c r="U236" s="3"/>
    </row>
    <row r="237" spans="5:21">
      <c r="E237" s="273">
        <f t="shared" ca="1" si="118"/>
        <v>53</v>
      </c>
      <c r="F237" s="272">
        <f t="shared" ca="1" si="115"/>
        <v>31.70582316775592</v>
      </c>
      <c r="G237" s="246">
        <v>30.870582992483079</v>
      </c>
      <c r="H237" s="259"/>
      <c r="I237" s="75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3"/>
      <c r="U237" s="3"/>
    </row>
    <row r="238" spans="5:21">
      <c r="E238" s="273">
        <f t="shared" ca="1" si="118"/>
        <v>54</v>
      </c>
      <c r="F238" s="272">
        <f t="shared" ca="1" si="115"/>
        <v>31.981019056323078</v>
      </c>
      <c r="G238" s="246">
        <v>30.877175044000744</v>
      </c>
      <c r="H238" s="259"/>
      <c r="I238" s="75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3"/>
      <c r="U238" s="3"/>
    </row>
    <row r="239" spans="5:21">
      <c r="E239" s="273">
        <f t="shared" ca="1" si="118"/>
        <v>55</v>
      </c>
      <c r="F239" s="272">
        <f t="shared" ca="1" si="115"/>
        <v>32.060017222056011</v>
      </c>
      <c r="G239" s="246">
        <v>30.884181793234301</v>
      </c>
      <c r="H239" s="259"/>
      <c r="I239" s="75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3"/>
      <c r="U239" s="3"/>
    </row>
    <row r="240" spans="5:21">
      <c r="E240" s="273">
        <f t="shared" ca="1" si="118"/>
        <v>56</v>
      </c>
      <c r="F240" s="272">
        <f t="shared" ca="1" si="115"/>
        <v>35.713667261517728</v>
      </c>
      <c r="G240" s="246">
        <v>30.889831800056893</v>
      </c>
      <c r="H240" s="259"/>
      <c r="I240" s="75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3"/>
      <c r="U240" s="3"/>
    </row>
    <row r="241" spans="5:21">
      <c r="E241" s="273">
        <f t="shared" ca="1" si="118"/>
        <v>57</v>
      </c>
      <c r="F241" s="272">
        <f t="shared" ca="1" si="115"/>
        <v>37.688310690650574</v>
      </c>
      <c r="G241" s="246">
        <v>30.893554284659928</v>
      </c>
      <c r="H241" s="259"/>
      <c r="I241" s="75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3"/>
      <c r="U241" s="3"/>
    </row>
    <row r="242" spans="5:21">
      <c r="E242" s="273">
        <f t="shared" ca="1" si="118"/>
        <v>58</v>
      </c>
      <c r="F242" s="272">
        <f t="shared" ca="1" si="115"/>
        <v>33.755530564179821</v>
      </c>
      <c r="G242" s="246">
        <v>30.893574794331432</v>
      </c>
      <c r="H242" s="259"/>
      <c r="I242" s="75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3"/>
      <c r="U242" s="3"/>
    </row>
    <row r="243" spans="5:21">
      <c r="E243" s="273">
        <f t="shared" ca="1" si="118"/>
        <v>59</v>
      </c>
      <c r="F243" s="272">
        <f t="shared" ca="1" si="115"/>
        <v>34.859773468824635</v>
      </c>
      <c r="G243" s="246">
        <v>30.921553462655019</v>
      </c>
      <c r="H243" s="259"/>
      <c r="I243" s="75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3"/>
      <c r="U243" s="3"/>
    </row>
    <row r="244" spans="5:21">
      <c r="E244" s="273">
        <f t="shared" ca="1" si="118"/>
        <v>60</v>
      </c>
      <c r="F244" s="272">
        <f t="shared" ca="1" si="115"/>
        <v>34.189325680617934</v>
      </c>
      <c r="G244" s="246">
        <v>30.940832199182193</v>
      </c>
      <c r="H244" s="259"/>
      <c r="I244" s="75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3"/>
      <c r="U244" s="3"/>
    </row>
    <row r="245" spans="5:21">
      <c r="E245" s="273">
        <f t="shared" ca="1" si="118"/>
        <v>61</v>
      </c>
      <c r="F245" s="272">
        <f t="shared" ca="1" si="115"/>
        <v>34.45684743570812</v>
      </c>
      <c r="G245" s="246">
        <v>30.944052727194119</v>
      </c>
      <c r="H245" s="259"/>
      <c r="I245" s="75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3"/>
      <c r="U245" s="3"/>
    </row>
    <row r="246" spans="5:21">
      <c r="E246" s="273">
        <f t="shared" ca="1" si="118"/>
        <v>62</v>
      </c>
      <c r="F246" s="272">
        <f t="shared" ca="1" si="115"/>
        <v>35.142324264522792</v>
      </c>
      <c r="G246" s="246">
        <v>30.950944164793412</v>
      </c>
      <c r="H246" s="259"/>
      <c r="I246" s="75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3"/>
      <c r="U246" s="3"/>
    </row>
    <row r="247" spans="5:21">
      <c r="E247" s="273">
        <f t="shared" ca="1" si="118"/>
        <v>63</v>
      </c>
      <c r="F247" s="272">
        <f t="shared" ca="1" si="115"/>
        <v>37.008826978558695</v>
      </c>
      <c r="G247" s="246">
        <v>30.959593455640629</v>
      </c>
      <c r="H247" s="259"/>
      <c r="I247" s="75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3"/>
      <c r="U247" s="3"/>
    </row>
    <row r="248" spans="5:21">
      <c r="E248" s="273">
        <f t="shared" ca="1" si="118"/>
        <v>64</v>
      </c>
      <c r="F248" s="272">
        <f t="shared" ca="1" si="115"/>
        <v>33.584551276253514</v>
      </c>
      <c r="G248" s="246">
        <v>30.975308492716366</v>
      </c>
      <c r="H248" s="259"/>
      <c r="I248" s="75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3"/>
      <c r="U248" s="3"/>
    </row>
    <row r="249" spans="5:21">
      <c r="E249" s="273">
        <f t="shared" ca="1" si="118"/>
        <v>65</v>
      </c>
      <c r="F249" s="272">
        <f t="shared" ref="F249:F312" ca="1" si="121">NORMINV(RAND(),$O$186,($O$187-$O$185)/$O$188)</f>
        <v>32.941346228497387</v>
      </c>
      <c r="G249" s="246">
        <v>30.985217659839982</v>
      </c>
      <c r="H249" s="259"/>
      <c r="I249" s="75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3"/>
      <c r="U249" s="3"/>
    </row>
    <row r="250" spans="5:21">
      <c r="E250" s="273">
        <f t="shared" ref="E250:E313" ca="1" si="122">IF(F250&lt;&gt;0,E249+1,"")</f>
        <v>66</v>
      </c>
      <c r="F250" s="272">
        <f t="shared" ca="1" si="121"/>
        <v>35.834609822827581</v>
      </c>
      <c r="G250" s="246">
        <v>30.990004195492755</v>
      </c>
      <c r="H250" s="259"/>
      <c r="I250" s="75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3"/>
      <c r="U250" s="3"/>
    </row>
    <row r="251" spans="5:21">
      <c r="E251" s="273">
        <f t="shared" ca="1" si="122"/>
        <v>67</v>
      </c>
      <c r="F251" s="272">
        <f t="shared" ca="1" si="121"/>
        <v>32.079396264634966</v>
      </c>
      <c r="G251" s="246">
        <v>31.001120556662642</v>
      </c>
      <c r="H251" s="259"/>
      <c r="I251" s="75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3"/>
      <c r="U251" s="3"/>
    </row>
    <row r="252" spans="5:21">
      <c r="E252" s="273">
        <f t="shared" ca="1" si="122"/>
        <v>68</v>
      </c>
      <c r="F252" s="272">
        <f t="shared" ca="1" si="121"/>
        <v>35.466041203721637</v>
      </c>
      <c r="G252" s="246">
        <v>31.009198122360289</v>
      </c>
      <c r="H252" s="259"/>
      <c r="I252" s="75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3"/>
      <c r="U252" s="3"/>
    </row>
    <row r="253" spans="5:21">
      <c r="E253" s="273">
        <f t="shared" ca="1" si="122"/>
        <v>69</v>
      </c>
      <c r="F253" s="272">
        <f t="shared" ca="1" si="121"/>
        <v>34.059031457670564</v>
      </c>
      <c r="G253" s="246">
        <v>31.014273679579169</v>
      </c>
      <c r="H253" s="259"/>
      <c r="I253" s="75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3"/>
      <c r="U253" s="3"/>
    </row>
    <row r="254" spans="5:21">
      <c r="E254" s="273">
        <f t="shared" ca="1" si="122"/>
        <v>70</v>
      </c>
      <c r="F254" s="272">
        <f t="shared" ca="1" si="121"/>
        <v>31.629540728246749</v>
      </c>
      <c r="G254" s="246">
        <v>31.015378390109401</v>
      </c>
      <c r="H254" s="259"/>
      <c r="I254" s="75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3"/>
      <c r="U254" s="3"/>
    </row>
    <row r="255" spans="5:21">
      <c r="E255" s="273">
        <f t="shared" ca="1" si="122"/>
        <v>71</v>
      </c>
      <c r="F255" s="272">
        <f t="shared" ca="1" si="121"/>
        <v>36.510154013199056</v>
      </c>
      <c r="G255" s="246">
        <v>31.015836211865626</v>
      </c>
      <c r="H255" s="259"/>
      <c r="I255" s="75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3"/>
      <c r="U255" s="3"/>
    </row>
    <row r="256" spans="5:21">
      <c r="E256" s="273">
        <f t="shared" ca="1" si="122"/>
        <v>72</v>
      </c>
      <c r="F256" s="272">
        <f t="shared" ca="1" si="121"/>
        <v>36.284863335148913</v>
      </c>
      <c r="G256" s="246">
        <v>31.042686773803744</v>
      </c>
      <c r="H256" s="259"/>
      <c r="I256" s="75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3"/>
      <c r="U256" s="3"/>
    </row>
    <row r="257" spans="5:21">
      <c r="E257" s="273">
        <f t="shared" ca="1" si="122"/>
        <v>73</v>
      </c>
      <c r="F257" s="272">
        <f t="shared" ca="1" si="121"/>
        <v>36.436518527371895</v>
      </c>
      <c r="G257" s="246">
        <v>31.053581124288176</v>
      </c>
      <c r="H257" s="259"/>
      <c r="I257" s="75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3"/>
      <c r="U257" s="3"/>
    </row>
    <row r="258" spans="5:21">
      <c r="E258" s="273">
        <f t="shared" ca="1" si="122"/>
        <v>74</v>
      </c>
      <c r="F258" s="272">
        <f t="shared" ca="1" si="121"/>
        <v>34.828606605336958</v>
      </c>
      <c r="G258" s="246">
        <v>31.074997821096439</v>
      </c>
      <c r="H258" s="259"/>
      <c r="I258" s="75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3"/>
      <c r="U258" s="3"/>
    </row>
    <row r="259" spans="5:21">
      <c r="E259" s="273">
        <f t="shared" ca="1" si="122"/>
        <v>75</v>
      </c>
      <c r="F259" s="272">
        <f t="shared" ca="1" si="121"/>
        <v>33.697860630547133</v>
      </c>
      <c r="G259" s="246">
        <v>31.093193944604575</v>
      </c>
      <c r="H259" s="259"/>
      <c r="I259" s="75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3"/>
      <c r="U259" s="3"/>
    </row>
    <row r="260" spans="5:21">
      <c r="E260" s="273">
        <f t="shared" ca="1" si="122"/>
        <v>76</v>
      </c>
      <c r="F260" s="272">
        <f t="shared" ca="1" si="121"/>
        <v>34.577650271503657</v>
      </c>
      <c r="G260" s="246">
        <v>31.100251249399747</v>
      </c>
      <c r="H260" s="259"/>
      <c r="I260" s="75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3"/>
      <c r="U260" s="3"/>
    </row>
    <row r="261" spans="5:21">
      <c r="E261" s="273">
        <f t="shared" ca="1" si="122"/>
        <v>77</v>
      </c>
      <c r="F261" s="272">
        <f t="shared" ca="1" si="121"/>
        <v>37.538655556538757</v>
      </c>
      <c r="G261" s="246">
        <v>31.100612371040768</v>
      </c>
      <c r="H261" s="259"/>
      <c r="I261" s="75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3"/>
      <c r="U261" s="3"/>
    </row>
    <row r="262" spans="5:21">
      <c r="E262" s="273">
        <f t="shared" ca="1" si="122"/>
        <v>78</v>
      </c>
      <c r="F262" s="272">
        <f t="shared" ca="1" si="121"/>
        <v>36.554945709761512</v>
      </c>
      <c r="G262" s="246">
        <v>31.105230491626926</v>
      </c>
      <c r="H262" s="259"/>
      <c r="I262" s="75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3"/>
      <c r="U262" s="3"/>
    </row>
    <row r="263" spans="5:21">
      <c r="E263" s="273">
        <f t="shared" ca="1" si="122"/>
        <v>79</v>
      </c>
      <c r="F263" s="272">
        <f t="shared" ca="1" si="121"/>
        <v>36.125001877812345</v>
      </c>
      <c r="G263" s="246">
        <v>31.113077621309259</v>
      </c>
      <c r="H263" s="259"/>
      <c r="I263" s="75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3"/>
      <c r="U263" s="3"/>
    </row>
    <row r="264" spans="5:21">
      <c r="E264" s="273">
        <f t="shared" ca="1" si="122"/>
        <v>80</v>
      </c>
      <c r="F264" s="272">
        <f t="shared" ca="1" si="121"/>
        <v>34.476514097122219</v>
      </c>
      <c r="G264" s="246">
        <v>31.132122821502762</v>
      </c>
      <c r="H264" s="259"/>
      <c r="I264" s="75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3"/>
      <c r="U264" s="3"/>
    </row>
    <row r="265" spans="5:21">
      <c r="E265" s="273">
        <f t="shared" ca="1" si="122"/>
        <v>81</v>
      </c>
      <c r="F265" s="272">
        <f t="shared" ca="1" si="121"/>
        <v>37.159131807727029</v>
      </c>
      <c r="G265" s="246">
        <v>31.154690240864294</v>
      </c>
      <c r="H265" s="259"/>
      <c r="I265" s="75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3"/>
      <c r="U265" s="3"/>
    </row>
    <row r="266" spans="5:21">
      <c r="E266" s="273">
        <f t="shared" ca="1" si="122"/>
        <v>82</v>
      </c>
      <c r="F266" s="272">
        <f t="shared" ca="1" si="121"/>
        <v>33.840387420468844</v>
      </c>
      <c r="G266" s="246">
        <v>31.177998835734918</v>
      </c>
      <c r="H266" s="259"/>
      <c r="I266" s="75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3"/>
      <c r="U266" s="3"/>
    </row>
    <row r="267" spans="5:21">
      <c r="E267" s="273">
        <f t="shared" ca="1" si="122"/>
        <v>83</v>
      </c>
      <c r="F267" s="272">
        <f t="shared" ca="1" si="121"/>
        <v>34.003429123978052</v>
      </c>
      <c r="G267" s="246">
        <v>31.185091358405685</v>
      </c>
      <c r="H267" s="259"/>
      <c r="I267" s="75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3"/>
      <c r="U267" s="3"/>
    </row>
    <row r="268" spans="5:21">
      <c r="E268" s="273">
        <f t="shared" ca="1" si="122"/>
        <v>84</v>
      </c>
      <c r="F268" s="272">
        <f t="shared" ca="1" si="121"/>
        <v>34.270751613476222</v>
      </c>
      <c r="G268" s="246">
        <v>31.199697176590309</v>
      </c>
      <c r="H268" s="259"/>
      <c r="I268" s="75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3"/>
      <c r="U268" s="3"/>
    </row>
    <row r="269" spans="5:21">
      <c r="E269" s="273">
        <f t="shared" ca="1" si="122"/>
        <v>85</v>
      </c>
      <c r="F269" s="272">
        <f t="shared" ca="1" si="121"/>
        <v>31.721900842471864</v>
      </c>
      <c r="G269" s="246">
        <v>31.218343575305042</v>
      </c>
      <c r="H269" s="259"/>
      <c r="I269" s="75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3"/>
      <c r="U269" s="3"/>
    </row>
    <row r="270" spans="5:21">
      <c r="E270" s="273">
        <f t="shared" ca="1" si="122"/>
        <v>86</v>
      </c>
      <c r="F270" s="272">
        <f t="shared" ca="1" si="121"/>
        <v>38.075574527034654</v>
      </c>
      <c r="G270" s="246">
        <v>31.226849666341199</v>
      </c>
      <c r="H270" s="259"/>
      <c r="I270" s="75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3"/>
      <c r="U270" s="3"/>
    </row>
    <row r="271" spans="5:21">
      <c r="E271" s="273">
        <f t="shared" ca="1" si="122"/>
        <v>87</v>
      </c>
      <c r="F271" s="272">
        <f t="shared" ca="1" si="121"/>
        <v>31.781386530261134</v>
      </c>
      <c r="G271" s="246">
        <v>31.263383167316285</v>
      </c>
      <c r="H271" s="259"/>
      <c r="I271" s="75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3"/>
      <c r="U271" s="3"/>
    </row>
    <row r="272" spans="5:21">
      <c r="E272" s="273">
        <f t="shared" ca="1" si="122"/>
        <v>88</v>
      </c>
      <c r="F272" s="272">
        <f t="shared" ca="1" si="121"/>
        <v>35.383368171392881</v>
      </c>
      <c r="G272" s="246">
        <v>31.267745329760764</v>
      </c>
      <c r="H272" s="259"/>
      <c r="I272" s="75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3"/>
      <c r="U272" s="3"/>
    </row>
    <row r="273" spans="5:21">
      <c r="E273" s="273">
        <f t="shared" ca="1" si="122"/>
        <v>89</v>
      </c>
      <c r="F273" s="272">
        <f t="shared" ca="1" si="121"/>
        <v>35.775331953765694</v>
      </c>
      <c r="G273" s="246">
        <v>31.275860920367826</v>
      </c>
      <c r="H273" s="259"/>
      <c r="I273" s="75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3"/>
      <c r="U273" s="3"/>
    </row>
    <row r="274" spans="5:21">
      <c r="E274" s="273">
        <f t="shared" ca="1" si="122"/>
        <v>90</v>
      </c>
      <c r="F274" s="272">
        <f t="shared" ca="1" si="121"/>
        <v>36.488292341071215</v>
      </c>
      <c r="G274" s="246">
        <v>31.277690589628904</v>
      </c>
      <c r="H274" s="259"/>
      <c r="I274" s="75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3"/>
      <c r="U274" s="3"/>
    </row>
    <row r="275" spans="5:21">
      <c r="E275" s="273">
        <f t="shared" ca="1" si="122"/>
        <v>91</v>
      </c>
      <c r="F275" s="272">
        <f t="shared" ca="1" si="121"/>
        <v>31.280079779308505</v>
      </c>
      <c r="G275" s="246">
        <v>31.288429743229628</v>
      </c>
      <c r="H275" s="259"/>
      <c r="I275" s="75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3"/>
      <c r="U275" s="3"/>
    </row>
    <row r="276" spans="5:21">
      <c r="E276" s="273">
        <f t="shared" ca="1" si="122"/>
        <v>92</v>
      </c>
      <c r="F276" s="272">
        <f t="shared" ca="1" si="121"/>
        <v>36.517921382957439</v>
      </c>
      <c r="G276" s="246">
        <v>31.299233661670598</v>
      </c>
      <c r="H276" s="259"/>
      <c r="I276" s="75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3"/>
      <c r="U276" s="3"/>
    </row>
    <row r="277" spans="5:21">
      <c r="E277" s="273">
        <f t="shared" ca="1" si="122"/>
        <v>93</v>
      </c>
      <c r="F277" s="272">
        <f t="shared" ca="1" si="121"/>
        <v>32.608038545911128</v>
      </c>
      <c r="G277" s="246">
        <v>31.303461763856895</v>
      </c>
      <c r="H277" s="259"/>
      <c r="I277" s="75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3"/>
      <c r="U277" s="3"/>
    </row>
    <row r="278" spans="5:21">
      <c r="E278" s="273">
        <f t="shared" ca="1" si="122"/>
        <v>94</v>
      </c>
      <c r="F278" s="272">
        <f t="shared" ca="1" si="121"/>
        <v>34.933206245485295</v>
      </c>
      <c r="G278" s="246">
        <v>31.30376633745383</v>
      </c>
      <c r="H278" s="259"/>
      <c r="I278" s="75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3"/>
      <c r="U278" s="3"/>
    </row>
    <row r="279" spans="5:21">
      <c r="E279" s="273">
        <f t="shared" ca="1" si="122"/>
        <v>95</v>
      </c>
      <c r="F279" s="272">
        <f t="shared" ca="1" si="121"/>
        <v>32.537265854560701</v>
      </c>
      <c r="G279" s="246">
        <v>31.311172787661285</v>
      </c>
      <c r="H279" s="259"/>
      <c r="I279" s="75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3"/>
      <c r="U279" s="3"/>
    </row>
    <row r="280" spans="5:21">
      <c r="E280" s="273">
        <f t="shared" ca="1" si="122"/>
        <v>96</v>
      </c>
      <c r="F280" s="272">
        <f t="shared" ca="1" si="121"/>
        <v>30.227019965882825</v>
      </c>
      <c r="G280" s="246">
        <v>31.318698823432261</v>
      </c>
      <c r="H280" s="259"/>
      <c r="I280" s="75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3"/>
      <c r="U280" s="3"/>
    </row>
    <row r="281" spans="5:21">
      <c r="E281" s="273">
        <f t="shared" ca="1" si="122"/>
        <v>97</v>
      </c>
      <c r="F281" s="272">
        <f t="shared" ca="1" si="121"/>
        <v>32.603413242766756</v>
      </c>
      <c r="G281" s="246">
        <v>31.335862918388539</v>
      </c>
      <c r="H281" s="259"/>
      <c r="I281" s="75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3"/>
      <c r="U281" s="3"/>
    </row>
    <row r="282" spans="5:21">
      <c r="E282" s="273">
        <f t="shared" ca="1" si="122"/>
        <v>98</v>
      </c>
      <c r="F282" s="272">
        <f t="shared" ca="1" si="121"/>
        <v>33.919028192606149</v>
      </c>
      <c r="G282" s="246">
        <v>31.338812546966473</v>
      </c>
      <c r="H282" s="259"/>
      <c r="I282" s="75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3"/>
      <c r="U282" s="3"/>
    </row>
    <row r="283" spans="5:21">
      <c r="E283" s="273">
        <f t="shared" ca="1" si="122"/>
        <v>99</v>
      </c>
      <c r="F283" s="272">
        <f t="shared" ca="1" si="121"/>
        <v>32.318585208276644</v>
      </c>
      <c r="G283" s="246">
        <v>31.35073157508857</v>
      </c>
      <c r="H283" s="75"/>
      <c r="I283" s="75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3"/>
      <c r="U283" s="3"/>
    </row>
    <row r="284" spans="5:21">
      <c r="E284" s="273">
        <f t="shared" ca="1" si="122"/>
        <v>100</v>
      </c>
      <c r="F284" s="272">
        <f t="shared" ca="1" si="121"/>
        <v>32.44329592536026</v>
      </c>
      <c r="G284" s="246">
        <v>31.392422635480617</v>
      </c>
      <c r="H284" s="259"/>
      <c r="I284" s="75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3"/>
      <c r="U284" s="3"/>
    </row>
    <row r="285" spans="5:21">
      <c r="E285" s="273">
        <f t="shared" ca="1" si="122"/>
        <v>101</v>
      </c>
      <c r="F285" s="272">
        <f t="shared" ca="1" si="121"/>
        <v>35.402860271109937</v>
      </c>
      <c r="G285" s="246">
        <v>31.420129989177941</v>
      </c>
      <c r="H285" s="259"/>
      <c r="I285" s="75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3"/>
      <c r="U285" s="3"/>
    </row>
    <row r="286" spans="5:21">
      <c r="E286" s="273">
        <f t="shared" ca="1" si="122"/>
        <v>102</v>
      </c>
      <c r="F286" s="272">
        <f t="shared" ca="1" si="121"/>
        <v>33.609493554788834</v>
      </c>
      <c r="G286" s="246">
        <v>31.431634371793177</v>
      </c>
      <c r="H286" s="259"/>
      <c r="I286" s="75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3"/>
      <c r="U286" s="3"/>
    </row>
    <row r="287" spans="5:21">
      <c r="E287" s="273">
        <f t="shared" ca="1" si="122"/>
        <v>103</v>
      </c>
      <c r="F287" s="272">
        <f t="shared" ca="1" si="121"/>
        <v>32.737217640518487</v>
      </c>
      <c r="G287" s="246">
        <v>31.44872756756493</v>
      </c>
      <c r="H287" s="259"/>
      <c r="I287" s="75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3"/>
      <c r="U287" s="3"/>
    </row>
    <row r="288" spans="5:21">
      <c r="E288" s="273">
        <f t="shared" ca="1" si="122"/>
        <v>104</v>
      </c>
      <c r="F288" s="272">
        <f t="shared" ca="1" si="121"/>
        <v>38.244497020658152</v>
      </c>
      <c r="G288" s="246">
        <v>31.470623579728088</v>
      </c>
      <c r="H288" s="259"/>
      <c r="I288" s="75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3"/>
      <c r="U288" s="3"/>
    </row>
    <row r="289" spans="5:21">
      <c r="E289" s="273">
        <f t="shared" ca="1" si="122"/>
        <v>105</v>
      </c>
      <c r="F289" s="272">
        <f t="shared" ca="1" si="121"/>
        <v>34.822589665419201</v>
      </c>
      <c r="G289" s="246">
        <v>31.488478176075841</v>
      </c>
      <c r="H289" s="259"/>
      <c r="I289" s="75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3"/>
      <c r="U289" s="3"/>
    </row>
    <row r="290" spans="5:21">
      <c r="E290" s="273">
        <f t="shared" ca="1" si="122"/>
        <v>106</v>
      </c>
      <c r="F290" s="272">
        <f t="shared" ca="1" si="121"/>
        <v>35.204442721295507</v>
      </c>
      <c r="G290" s="246">
        <v>31.497332420342079</v>
      </c>
      <c r="H290" s="259"/>
      <c r="I290" s="75"/>
      <c r="J290" s="258"/>
      <c r="K290" s="258"/>
      <c r="L290" s="258"/>
      <c r="M290" s="258"/>
      <c r="N290" s="258"/>
      <c r="O290" s="258"/>
      <c r="P290" s="258"/>
      <c r="Q290" s="258"/>
      <c r="R290" s="258"/>
      <c r="S290" s="258"/>
      <c r="T290" s="3"/>
      <c r="U290" s="3"/>
    </row>
    <row r="291" spans="5:21">
      <c r="E291" s="273">
        <f t="shared" ca="1" si="122"/>
        <v>107</v>
      </c>
      <c r="F291" s="272">
        <f t="shared" ca="1" si="121"/>
        <v>30.45135110762272</v>
      </c>
      <c r="G291" s="246">
        <v>31.512920804266198</v>
      </c>
      <c r="H291" s="259"/>
      <c r="I291" s="75"/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  <c r="T291" s="3"/>
      <c r="U291" s="3"/>
    </row>
    <row r="292" spans="5:21">
      <c r="E292" s="273">
        <f t="shared" ca="1" si="122"/>
        <v>108</v>
      </c>
      <c r="F292" s="272">
        <f t="shared" ca="1" si="121"/>
        <v>33.487964619395768</v>
      </c>
      <c r="G292" s="246">
        <v>31.51970699856129</v>
      </c>
      <c r="H292" s="259"/>
      <c r="I292" s="75"/>
      <c r="J292" s="258"/>
      <c r="K292" s="258"/>
      <c r="L292" s="258"/>
      <c r="M292" s="258"/>
      <c r="N292" s="258"/>
      <c r="O292" s="258"/>
      <c r="P292" s="258"/>
      <c r="Q292" s="258"/>
      <c r="R292" s="258"/>
      <c r="S292" s="258"/>
      <c r="T292" s="3"/>
      <c r="U292" s="3"/>
    </row>
    <row r="293" spans="5:21">
      <c r="E293" s="273">
        <f t="shared" ca="1" si="122"/>
        <v>109</v>
      </c>
      <c r="F293" s="272">
        <f t="shared" ca="1" si="121"/>
        <v>36.569262593016475</v>
      </c>
      <c r="G293" s="246">
        <v>31.53833642377003</v>
      </c>
      <c r="H293" s="259"/>
      <c r="I293" s="75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3"/>
      <c r="U293" s="3"/>
    </row>
    <row r="294" spans="5:21">
      <c r="E294" s="273">
        <f t="shared" ca="1" si="122"/>
        <v>110</v>
      </c>
      <c r="F294" s="272">
        <f t="shared" ca="1" si="121"/>
        <v>31.823761107395818</v>
      </c>
      <c r="G294" s="246">
        <v>31.547111573533989</v>
      </c>
      <c r="H294" s="259"/>
      <c r="I294" s="75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3"/>
      <c r="U294" s="3"/>
    </row>
    <row r="295" spans="5:21">
      <c r="E295" s="273">
        <f t="shared" ca="1" si="122"/>
        <v>111</v>
      </c>
      <c r="F295" s="272">
        <f t="shared" ca="1" si="121"/>
        <v>32.354787947629461</v>
      </c>
      <c r="G295" s="246">
        <v>31.561155789270689</v>
      </c>
      <c r="H295" s="259"/>
      <c r="I295" s="75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3"/>
      <c r="U295" s="3"/>
    </row>
    <row r="296" spans="5:21">
      <c r="E296" s="273">
        <f t="shared" ca="1" si="122"/>
        <v>112</v>
      </c>
      <c r="F296" s="272">
        <f t="shared" ca="1" si="121"/>
        <v>34.03897007087027</v>
      </c>
      <c r="G296" s="246">
        <v>31.571857141668673</v>
      </c>
      <c r="H296" s="259"/>
      <c r="I296" s="75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3"/>
      <c r="U296" s="3"/>
    </row>
    <row r="297" spans="5:21">
      <c r="E297" s="273">
        <f t="shared" ca="1" si="122"/>
        <v>113</v>
      </c>
      <c r="F297" s="272">
        <f t="shared" ca="1" si="121"/>
        <v>32.901733518063558</v>
      </c>
      <c r="G297" s="246">
        <v>31.636576422873151</v>
      </c>
      <c r="H297" s="259"/>
      <c r="I297" s="75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3"/>
      <c r="U297" s="3"/>
    </row>
    <row r="298" spans="5:21">
      <c r="E298" s="273">
        <f t="shared" ca="1" si="122"/>
        <v>114</v>
      </c>
      <c r="F298" s="272">
        <f t="shared" ca="1" si="121"/>
        <v>40.191457030462594</v>
      </c>
      <c r="G298" s="246">
        <v>31.650390248163323</v>
      </c>
      <c r="H298" s="259"/>
      <c r="I298" s="75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3"/>
      <c r="U298" s="3"/>
    </row>
    <row r="299" spans="5:21">
      <c r="E299" s="273">
        <f t="shared" ca="1" si="122"/>
        <v>115</v>
      </c>
      <c r="F299" s="272">
        <f t="shared" ca="1" si="121"/>
        <v>36.511148364355464</v>
      </c>
      <c r="G299" s="246">
        <v>31.65391442950764</v>
      </c>
      <c r="H299" s="259"/>
      <c r="I299" s="75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3"/>
      <c r="U299" s="3"/>
    </row>
    <row r="300" spans="5:21">
      <c r="E300" s="273">
        <f t="shared" ca="1" si="122"/>
        <v>116</v>
      </c>
      <c r="F300" s="272">
        <f t="shared" ca="1" si="121"/>
        <v>32.672267132197753</v>
      </c>
      <c r="G300" s="246">
        <v>31.654129069972985</v>
      </c>
      <c r="H300" s="259"/>
      <c r="I300" s="75"/>
      <c r="J300" s="258"/>
      <c r="K300" s="258"/>
      <c r="L300" s="258"/>
      <c r="M300" s="258"/>
      <c r="N300" s="258"/>
      <c r="O300" s="258"/>
      <c r="P300" s="258"/>
      <c r="Q300" s="258"/>
      <c r="R300" s="258"/>
      <c r="S300" s="258"/>
      <c r="T300" s="3"/>
      <c r="U300" s="3"/>
    </row>
    <row r="301" spans="5:21">
      <c r="E301" s="273">
        <f t="shared" ca="1" si="122"/>
        <v>117</v>
      </c>
      <c r="F301" s="272">
        <f t="shared" ca="1" si="121"/>
        <v>36.046584761180192</v>
      </c>
      <c r="G301" s="246">
        <v>31.666176811713555</v>
      </c>
      <c r="H301" s="259"/>
      <c r="I301" s="75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3"/>
      <c r="U301" s="3"/>
    </row>
    <row r="302" spans="5:21">
      <c r="E302" s="273">
        <f t="shared" ca="1" si="122"/>
        <v>118</v>
      </c>
      <c r="F302" s="272">
        <f t="shared" ca="1" si="121"/>
        <v>35.468240582373113</v>
      </c>
      <c r="G302" s="246">
        <v>31.690774319839022</v>
      </c>
      <c r="H302" s="259"/>
      <c r="I302" s="75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3"/>
      <c r="U302" s="3"/>
    </row>
    <row r="303" spans="5:21">
      <c r="E303" s="273">
        <f t="shared" ca="1" si="122"/>
        <v>119</v>
      </c>
      <c r="F303" s="272">
        <f t="shared" ca="1" si="121"/>
        <v>33.165367487629737</v>
      </c>
      <c r="G303" s="246">
        <v>31.694739584853441</v>
      </c>
      <c r="H303" s="259"/>
      <c r="I303" s="75"/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  <c r="T303" s="3"/>
      <c r="U303" s="3"/>
    </row>
    <row r="304" spans="5:21">
      <c r="E304" s="273">
        <f t="shared" ca="1" si="122"/>
        <v>120</v>
      </c>
      <c r="F304" s="272">
        <f t="shared" ca="1" si="121"/>
        <v>35.63244079149581</v>
      </c>
      <c r="G304" s="246">
        <v>31.697178319972217</v>
      </c>
      <c r="H304" s="259"/>
      <c r="I304" s="75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3"/>
      <c r="U304" s="3"/>
    </row>
    <row r="305" spans="5:21">
      <c r="E305" s="273">
        <f t="shared" ca="1" si="122"/>
        <v>121</v>
      </c>
      <c r="F305" s="272">
        <f t="shared" ca="1" si="121"/>
        <v>37.160271168721266</v>
      </c>
      <c r="G305" s="246">
        <v>31.702221385025112</v>
      </c>
      <c r="H305" s="259"/>
      <c r="I305" s="75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3"/>
      <c r="U305" s="3"/>
    </row>
    <row r="306" spans="5:21">
      <c r="E306" s="274">
        <f t="shared" ca="1" si="122"/>
        <v>122</v>
      </c>
      <c r="F306" s="272">
        <f t="shared" ca="1" si="121"/>
        <v>32.857229143052798</v>
      </c>
      <c r="G306" s="246">
        <v>31.709880375314011</v>
      </c>
      <c r="H306" s="259"/>
      <c r="I306" s="75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3"/>
      <c r="U306" s="3"/>
    </row>
    <row r="307" spans="5:21">
      <c r="E307" s="273">
        <f t="shared" ca="1" si="122"/>
        <v>123</v>
      </c>
      <c r="F307" s="272">
        <f t="shared" ca="1" si="121"/>
        <v>33.149510914014385</v>
      </c>
      <c r="G307" s="246">
        <v>31.726726530849511</v>
      </c>
      <c r="H307" s="75"/>
      <c r="I307" s="75"/>
      <c r="J307" s="258"/>
      <c r="K307" s="258"/>
      <c r="L307" s="258"/>
      <c r="M307" s="258"/>
      <c r="N307" s="258"/>
      <c r="O307" s="258"/>
      <c r="P307" s="258"/>
      <c r="Q307" s="258"/>
      <c r="R307" s="258"/>
      <c r="S307" s="258"/>
      <c r="T307" s="3"/>
      <c r="U307" s="3"/>
    </row>
    <row r="308" spans="5:21">
      <c r="E308" s="273">
        <f t="shared" ca="1" si="122"/>
        <v>124</v>
      </c>
      <c r="F308" s="272">
        <f t="shared" ca="1" si="121"/>
        <v>35.20796724785248</v>
      </c>
      <c r="G308" s="246">
        <v>31.743585068036083</v>
      </c>
      <c r="H308" s="259"/>
      <c r="I308" s="75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3"/>
      <c r="U308" s="3"/>
    </row>
    <row r="309" spans="5:21">
      <c r="E309" s="273">
        <f t="shared" ca="1" si="122"/>
        <v>125</v>
      </c>
      <c r="F309" s="272">
        <f t="shared" ca="1" si="121"/>
        <v>34.878812724517346</v>
      </c>
      <c r="G309" s="246">
        <v>31.745934496249127</v>
      </c>
      <c r="H309" s="259"/>
      <c r="I309" s="75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3"/>
      <c r="U309" s="3"/>
    </row>
    <row r="310" spans="5:21">
      <c r="E310" s="273">
        <f t="shared" ca="1" si="122"/>
        <v>126</v>
      </c>
      <c r="F310" s="272">
        <f t="shared" ca="1" si="121"/>
        <v>34.646535085712749</v>
      </c>
      <c r="G310" s="246">
        <v>31.759187325876521</v>
      </c>
      <c r="H310" s="259"/>
      <c r="I310" s="75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3"/>
      <c r="U310" s="3"/>
    </row>
    <row r="311" spans="5:21">
      <c r="E311" s="273">
        <f t="shared" ca="1" si="122"/>
        <v>127</v>
      </c>
      <c r="F311" s="272">
        <f t="shared" ca="1" si="121"/>
        <v>33.999996761038069</v>
      </c>
      <c r="G311" s="246">
        <v>31.773614419715727</v>
      </c>
      <c r="H311" s="259"/>
      <c r="I311" s="75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3"/>
      <c r="U311" s="3"/>
    </row>
    <row r="312" spans="5:21">
      <c r="E312" s="273">
        <f t="shared" ca="1" si="122"/>
        <v>128</v>
      </c>
      <c r="F312" s="272">
        <f t="shared" ca="1" si="121"/>
        <v>30.907361908237466</v>
      </c>
      <c r="G312" s="246">
        <v>31.776393661878902</v>
      </c>
      <c r="H312" s="259"/>
      <c r="I312" s="75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3"/>
      <c r="U312" s="3"/>
    </row>
    <row r="313" spans="5:21">
      <c r="E313" s="273">
        <f t="shared" ca="1" si="122"/>
        <v>129</v>
      </c>
      <c r="F313" s="272">
        <f t="shared" ref="F313:F376" ca="1" si="123">NORMINV(RAND(),$O$186,($O$187-$O$185)/$O$188)</f>
        <v>36.068586539420977</v>
      </c>
      <c r="G313" s="246">
        <v>31.780872729128081</v>
      </c>
      <c r="H313" s="259"/>
      <c r="I313" s="75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3"/>
      <c r="U313" s="3"/>
    </row>
    <row r="314" spans="5:21">
      <c r="E314" s="273">
        <f t="shared" ref="E314:E377" ca="1" si="124">IF(F314&lt;&gt;0,E313+1,"")</f>
        <v>130</v>
      </c>
      <c r="F314" s="272">
        <f t="shared" ca="1" si="123"/>
        <v>36.435077418329683</v>
      </c>
      <c r="G314" s="246">
        <v>31.798098955991847</v>
      </c>
      <c r="H314" s="259"/>
      <c r="I314" s="75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3"/>
      <c r="U314" s="3"/>
    </row>
    <row r="315" spans="5:21">
      <c r="E315" s="273">
        <f t="shared" ca="1" si="124"/>
        <v>131</v>
      </c>
      <c r="F315" s="272">
        <f t="shared" ca="1" si="123"/>
        <v>30.024308056665966</v>
      </c>
      <c r="G315" s="246">
        <v>31.805175956275519</v>
      </c>
      <c r="H315" s="259"/>
      <c r="I315" s="75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3"/>
      <c r="U315" s="3"/>
    </row>
    <row r="316" spans="5:21">
      <c r="E316" s="273">
        <f t="shared" ca="1" si="124"/>
        <v>132</v>
      </c>
      <c r="F316" s="272">
        <f t="shared" ca="1" si="123"/>
        <v>32.361797045241396</v>
      </c>
      <c r="G316" s="246">
        <v>31.821552736757461</v>
      </c>
      <c r="H316" s="259"/>
      <c r="I316" s="75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3"/>
      <c r="U316" s="3"/>
    </row>
    <row r="317" spans="5:21">
      <c r="E317" s="273">
        <f t="shared" ca="1" si="124"/>
        <v>133</v>
      </c>
      <c r="F317" s="272">
        <f t="shared" ca="1" si="123"/>
        <v>35.303172559504219</v>
      </c>
      <c r="G317" s="246">
        <v>31.824373990086777</v>
      </c>
      <c r="H317" s="259"/>
      <c r="I317" s="75"/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3"/>
      <c r="U317" s="3"/>
    </row>
    <row r="318" spans="5:21">
      <c r="E318" s="273">
        <f t="shared" ca="1" si="124"/>
        <v>134</v>
      </c>
      <c r="F318" s="272">
        <f t="shared" ca="1" si="123"/>
        <v>34.014811020258136</v>
      </c>
      <c r="G318" s="246">
        <v>31.832916656903198</v>
      </c>
      <c r="H318" s="259"/>
      <c r="I318" s="75"/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3"/>
      <c r="U318" s="3"/>
    </row>
    <row r="319" spans="5:21">
      <c r="E319" s="273">
        <f t="shared" ca="1" si="124"/>
        <v>135</v>
      </c>
      <c r="F319" s="272">
        <f t="shared" ca="1" si="123"/>
        <v>34.79788702445196</v>
      </c>
      <c r="G319" s="246">
        <v>31.833750418532922</v>
      </c>
      <c r="H319" s="259"/>
      <c r="I319" s="75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3"/>
      <c r="U319" s="3"/>
    </row>
    <row r="320" spans="5:21">
      <c r="E320" s="273">
        <f t="shared" ca="1" si="124"/>
        <v>136</v>
      </c>
      <c r="F320" s="272">
        <f t="shared" ca="1" si="123"/>
        <v>33.580672115081498</v>
      </c>
      <c r="G320" s="246">
        <v>31.84444029374994</v>
      </c>
      <c r="H320" s="259"/>
      <c r="I320" s="75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3"/>
      <c r="U320" s="3"/>
    </row>
    <row r="321" spans="5:21">
      <c r="E321" s="273">
        <f t="shared" ca="1" si="124"/>
        <v>137</v>
      </c>
      <c r="F321" s="272">
        <f t="shared" ca="1" si="123"/>
        <v>31.548520214329677</v>
      </c>
      <c r="G321" s="246">
        <v>31.847885669918149</v>
      </c>
      <c r="H321" s="259"/>
      <c r="I321" s="75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3"/>
      <c r="U321" s="3"/>
    </row>
    <row r="322" spans="5:21">
      <c r="E322" s="273">
        <f t="shared" ca="1" si="124"/>
        <v>138</v>
      </c>
      <c r="F322" s="272">
        <f t="shared" ca="1" si="123"/>
        <v>35.474842575196291</v>
      </c>
      <c r="G322" s="246">
        <v>31.853732631027178</v>
      </c>
      <c r="H322" s="259"/>
      <c r="I322" s="75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3"/>
      <c r="U322" s="3"/>
    </row>
    <row r="323" spans="5:21">
      <c r="E323" s="273">
        <f t="shared" ca="1" si="124"/>
        <v>139</v>
      </c>
      <c r="F323" s="272">
        <f t="shared" ca="1" si="123"/>
        <v>31.678946209999623</v>
      </c>
      <c r="G323" s="246">
        <v>31.861144736648093</v>
      </c>
      <c r="H323" s="259"/>
      <c r="I323" s="75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3"/>
      <c r="U323" s="3"/>
    </row>
    <row r="324" spans="5:21">
      <c r="E324" s="273">
        <f t="shared" ca="1" si="124"/>
        <v>140</v>
      </c>
      <c r="F324" s="272">
        <f t="shared" ca="1" si="123"/>
        <v>34.739566641097056</v>
      </c>
      <c r="G324" s="246">
        <v>31.862656275922348</v>
      </c>
      <c r="H324" s="259"/>
      <c r="I324" s="75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3"/>
      <c r="U324" s="3"/>
    </row>
    <row r="325" spans="5:21">
      <c r="E325" s="273">
        <f t="shared" ca="1" si="124"/>
        <v>141</v>
      </c>
      <c r="F325" s="272">
        <f t="shared" ca="1" si="123"/>
        <v>33.184088118110864</v>
      </c>
      <c r="G325" s="246">
        <v>31.863075166732671</v>
      </c>
      <c r="H325" s="259"/>
      <c r="I325" s="75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3"/>
      <c r="U325" s="3"/>
    </row>
    <row r="326" spans="5:21">
      <c r="E326" s="273">
        <f t="shared" ca="1" si="124"/>
        <v>142</v>
      </c>
      <c r="F326" s="272">
        <f t="shared" ca="1" si="123"/>
        <v>31.383483188797406</v>
      </c>
      <c r="G326" s="246">
        <v>31.879097292669314</v>
      </c>
      <c r="H326" s="259"/>
      <c r="I326" s="75"/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  <c r="T326" s="3"/>
      <c r="U326" s="3"/>
    </row>
    <row r="327" spans="5:21">
      <c r="E327" s="273">
        <f t="shared" ca="1" si="124"/>
        <v>143</v>
      </c>
      <c r="F327" s="272">
        <f t="shared" ca="1" si="123"/>
        <v>31.501761136806415</v>
      </c>
      <c r="G327" s="246">
        <v>31.882127864204612</v>
      </c>
      <c r="H327" s="259"/>
      <c r="I327" s="75"/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  <c r="T327" s="3"/>
      <c r="U327" s="3"/>
    </row>
    <row r="328" spans="5:21">
      <c r="E328" s="273">
        <f t="shared" ca="1" si="124"/>
        <v>144</v>
      </c>
      <c r="F328" s="272">
        <f t="shared" ca="1" si="123"/>
        <v>32.732515454418255</v>
      </c>
      <c r="G328" s="246">
        <v>31.899523748959506</v>
      </c>
      <c r="H328" s="259"/>
      <c r="I328" s="75"/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  <c r="T328" s="3"/>
      <c r="U328" s="3"/>
    </row>
    <row r="329" spans="5:21">
      <c r="E329" s="273">
        <f t="shared" ca="1" si="124"/>
        <v>145</v>
      </c>
      <c r="F329" s="272">
        <f t="shared" ca="1" si="123"/>
        <v>35.503643495393419</v>
      </c>
      <c r="G329" s="246">
        <v>31.913697072765537</v>
      </c>
      <c r="H329" s="259"/>
      <c r="I329" s="75"/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  <c r="T329" s="3"/>
      <c r="U329" s="3"/>
    </row>
    <row r="330" spans="5:21">
      <c r="E330" s="273">
        <f t="shared" ca="1" si="124"/>
        <v>146</v>
      </c>
      <c r="F330" s="272">
        <f t="shared" ca="1" si="123"/>
        <v>32.609564091402682</v>
      </c>
      <c r="G330" s="246">
        <v>31.917360761309595</v>
      </c>
      <c r="H330" s="259"/>
      <c r="I330" s="75"/>
      <c r="J330" s="258"/>
      <c r="K330" s="258"/>
      <c r="L330" s="258"/>
      <c r="M330" s="258"/>
      <c r="N330" s="258"/>
      <c r="O330" s="258"/>
      <c r="P330" s="258"/>
      <c r="Q330" s="258"/>
      <c r="R330" s="258"/>
      <c r="S330" s="258"/>
      <c r="T330" s="3"/>
      <c r="U330" s="3"/>
    </row>
    <row r="331" spans="5:21">
      <c r="E331" s="273">
        <f t="shared" ca="1" si="124"/>
        <v>147</v>
      </c>
      <c r="F331" s="272">
        <f t="shared" ca="1" si="123"/>
        <v>37.603878438478176</v>
      </c>
      <c r="G331" s="246">
        <v>31.923825572263119</v>
      </c>
      <c r="H331" s="259"/>
      <c r="I331" s="75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3"/>
      <c r="U331" s="3"/>
    </row>
    <row r="332" spans="5:21">
      <c r="E332" s="273">
        <f t="shared" ca="1" si="124"/>
        <v>148</v>
      </c>
      <c r="F332" s="272">
        <f t="shared" ca="1" si="123"/>
        <v>33.405561524127414</v>
      </c>
      <c r="G332" s="246">
        <v>31.942366524798484</v>
      </c>
      <c r="H332" s="259"/>
      <c r="I332" s="75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3"/>
      <c r="U332" s="3"/>
    </row>
    <row r="333" spans="5:21">
      <c r="E333" s="273">
        <f t="shared" ca="1" si="124"/>
        <v>149</v>
      </c>
      <c r="F333" s="272">
        <f t="shared" ca="1" si="123"/>
        <v>33.461988203394554</v>
      </c>
      <c r="G333" s="246">
        <v>31.990698319247038</v>
      </c>
      <c r="H333" s="259"/>
      <c r="I333" s="75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/>
      <c r="T333" s="3"/>
      <c r="U333" s="3"/>
    </row>
    <row r="334" spans="5:21">
      <c r="E334" s="273">
        <f t="shared" ca="1" si="124"/>
        <v>150</v>
      </c>
      <c r="F334" s="272">
        <f t="shared" ca="1" si="123"/>
        <v>35.322820336179298</v>
      </c>
      <c r="G334" s="246">
        <v>31.993194469988509</v>
      </c>
      <c r="H334" s="259"/>
      <c r="I334" s="75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/>
      <c r="T334" s="3"/>
      <c r="U334" s="3"/>
    </row>
    <row r="335" spans="5:21">
      <c r="E335" s="273">
        <f t="shared" ca="1" si="124"/>
        <v>151</v>
      </c>
      <c r="F335" s="272">
        <f t="shared" ca="1" si="123"/>
        <v>33.146677101866764</v>
      </c>
      <c r="G335" s="246">
        <v>31.994192940604535</v>
      </c>
      <c r="H335" s="259"/>
      <c r="I335" s="75"/>
      <c r="J335" s="258"/>
      <c r="K335" s="258"/>
      <c r="L335" s="258"/>
      <c r="M335" s="258"/>
      <c r="N335" s="258"/>
      <c r="O335" s="258"/>
      <c r="P335" s="258"/>
      <c r="Q335" s="258"/>
      <c r="R335" s="258"/>
      <c r="S335" s="258"/>
      <c r="T335" s="3"/>
      <c r="U335" s="3"/>
    </row>
    <row r="336" spans="5:21">
      <c r="E336" s="273">
        <f t="shared" ca="1" si="124"/>
        <v>152</v>
      </c>
      <c r="F336" s="272">
        <f t="shared" ca="1" si="123"/>
        <v>33.314161367419523</v>
      </c>
      <c r="G336" s="246">
        <v>31.996459545226156</v>
      </c>
      <c r="H336" s="259"/>
      <c r="I336" s="75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/>
      <c r="T336" s="3"/>
      <c r="U336" s="3"/>
    </row>
    <row r="337" spans="5:21">
      <c r="E337" s="273">
        <f t="shared" ca="1" si="124"/>
        <v>153</v>
      </c>
      <c r="F337" s="272">
        <f t="shared" ca="1" si="123"/>
        <v>36.646328547465821</v>
      </c>
      <c r="G337" s="246">
        <v>32.008856271592528</v>
      </c>
      <c r="H337" s="259"/>
      <c r="I337" s="75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3"/>
      <c r="U337" s="3"/>
    </row>
    <row r="338" spans="5:21">
      <c r="E338" s="273">
        <f t="shared" ca="1" si="124"/>
        <v>154</v>
      </c>
      <c r="F338" s="272">
        <f t="shared" ca="1" si="123"/>
        <v>33.709887109653906</v>
      </c>
      <c r="G338" s="246">
        <v>32.013476584335748</v>
      </c>
      <c r="H338" s="259"/>
      <c r="I338" s="75"/>
      <c r="J338" s="258"/>
      <c r="K338" s="258"/>
      <c r="L338" s="258"/>
      <c r="M338" s="258"/>
      <c r="N338" s="258"/>
      <c r="O338" s="258"/>
      <c r="P338" s="258"/>
      <c r="Q338" s="258"/>
      <c r="R338" s="258"/>
      <c r="S338" s="258"/>
      <c r="T338" s="3"/>
      <c r="U338" s="3"/>
    </row>
    <row r="339" spans="5:21">
      <c r="E339" s="273">
        <f t="shared" ca="1" si="124"/>
        <v>155</v>
      </c>
      <c r="F339" s="272">
        <f t="shared" ca="1" si="123"/>
        <v>33.887983844825314</v>
      </c>
      <c r="G339" s="246">
        <v>32.017610434464522</v>
      </c>
      <c r="H339" s="259"/>
      <c r="I339" s="75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3"/>
      <c r="U339" s="3"/>
    </row>
    <row r="340" spans="5:21">
      <c r="E340" s="273">
        <f t="shared" ca="1" si="124"/>
        <v>156</v>
      </c>
      <c r="F340" s="272">
        <f t="shared" ca="1" si="123"/>
        <v>30.94411837389449</v>
      </c>
      <c r="G340" s="246">
        <v>32.042174464208472</v>
      </c>
      <c r="H340" s="259"/>
      <c r="I340" s="75"/>
      <c r="J340" s="258"/>
      <c r="K340" s="258"/>
      <c r="L340" s="258"/>
      <c r="M340" s="258"/>
      <c r="N340" s="258"/>
      <c r="O340" s="258"/>
      <c r="P340" s="258"/>
      <c r="Q340" s="258"/>
      <c r="R340" s="258"/>
      <c r="S340" s="258"/>
      <c r="T340" s="3"/>
      <c r="U340" s="3"/>
    </row>
    <row r="341" spans="5:21">
      <c r="E341" s="273">
        <f t="shared" ca="1" si="124"/>
        <v>157</v>
      </c>
      <c r="F341" s="272">
        <f t="shared" ca="1" si="123"/>
        <v>32.859455486014433</v>
      </c>
      <c r="G341" s="246">
        <v>32.060006165215349</v>
      </c>
      <c r="H341" s="259"/>
      <c r="I341" s="75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3"/>
      <c r="U341" s="3"/>
    </row>
    <row r="342" spans="5:21">
      <c r="E342" s="273">
        <f t="shared" ca="1" si="124"/>
        <v>158</v>
      </c>
      <c r="F342" s="272">
        <f t="shared" ca="1" si="123"/>
        <v>36.608315274480489</v>
      </c>
      <c r="G342" s="246">
        <v>32.077491567148634</v>
      </c>
      <c r="H342" s="259"/>
      <c r="I342" s="75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3"/>
      <c r="U342" s="3"/>
    </row>
    <row r="343" spans="5:21">
      <c r="E343" s="273">
        <f t="shared" ca="1" si="124"/>
        <v>159</v>
      </c>
      <c r="F343" s="272">
        <f t="shared" ca="1" si="123"/>
        <v>35.333921463139198</v>
      </c>
      <c r="G343" s="246">
        <v>32.087990556470153</v>
      </c>
      <c r="H343" s="259"/>
      <c r="I343" s="75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3"/>
      <c r="U343" s="3"/>
    </row>
    <row r="344" spans="5:21">
      <c r="E344" s="273">
        <f t="shared" ca="1" si="124"/>
        <v>160</v>
      </c>
      <c r="F344" s="272">
        <f t="shared" ca="1" si="123"/>
        <v>34.985332323412457</v>
      </c>
      <c r="G344" s="246">
        <v>32.095054422936734</v>
      </c>
      <c r="H344" s="259"/>
      <c r="I344" s="75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3"/>
      <c r="U344" s="3"/>
    </row>
    <row r="345" spans="5:21">
      <c r="E345" s="273">
        <f t="shared" ca="1" si="124"/>
        <v>161</v>
      </c>
      <c r="F345" s="272">
        <f t="shared" ca="1" si="123"/>
        <v>34.959674765123708</v>
      </c>
      <c r="G345" s="246">
        <v>32.097846676483968</v>
      </c>
      <c r="H345" s="259"/>
      <c r="I345" s="75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3"/>
      <c r="U345" s="3"/>
    </row>
    <row r="346" spans="5:21">
      <c r="E346" s="273">
        <f t="shared" ca="1" si="124"/>
        <v>162</v>
      </c>
      <c r="F346" s="272">
        <f t="shared" ca="1" si="123"/>
        <v>33.059431096573455</v>
      </c>
      <c r="G346" s="246">
        <v>32.105381652576447</v>
      </c>
      <c r="H346" s="259"/>
      <c r="I346" s="75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3"/>
      <c r="U346" s="3"/>
    </row>
    <row r="347" spans="5:21">
      <c r="E347" s="273">
        <f t="shared" ca="1" si="124"/>
        <v>163</v>
      </c>
      <c r="F347" s="272">
        <f t="shared" ca="1" si="123"/>
        <v>33.655707321337736</v>
      </c>
      <c r="G347" s="246">
        <v>32.108822894717264</v>
      </c>
      <c r="H347" s="259"/>
      <c r="I347" s="75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3"/>
      <c r="U347" s="3"/>
    </row>
    <row r="348" spans="5:21">
      <c r="E348" s="273">
        <f t="shared" ca="1" si="124"/>
        <v>164</v>
      </c>
      <c r="F348" s="272">
        <f t="shared" ca="1" si="123"/>
        <v>29.859578189791094</v>
      </c>
      <c r="G348" s="246">
        <v>32.115849732225449</v>
      </c>
      <c r="H348" s="259"/>
      <c r="I348" s="75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3"/>
      <c r="U348" s="3"/>
    </row>
    <row r="349" spans="5:21">
      <c r="E349" s="273">
        <f t="shared" ca="1" si="124"/>
        <v>165</v>
      </c>
      <c r="F349" s="272">
        <f t="shared" ca="1" si="123"/>
        <v>32.39408300708245</v>
      </c>
      <c r="G349" s="246">
        <v>32.135700306003663</v>
      </c>
      <c r="H349" s="259"/>
      <c r="I349" s="75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3"/>
      <c r="U349" s="3"/>
    </row>
    <row r="350" spans="5:21">
      <c r="E350" s="273">
        <f t="shared" ca="1" si="124"/>
        <v>166</v>
      </c>
      <c r="F350" s="272">
        <f t="shared" ca="1" si="123"/>
        <v>31.830848564505818</v>
      </c>
      <c r="G350" s="246">
        <v>32.155101635542188</v>
      </c>
      <c r="H350" s="259"/>
      <c r="I350" s="75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3"/>
      <c r="U350" s="3"/>
    </row>
    <row r="351" spans="5:21">
      <c r="E351" s="273">
        <f t="shared" ca="1" si="124"/>
        <v>167</v>
      </c>
      <c r="F351" s="272">
        <f t="shared" ca="1" si="123"/>
        <v>33.53279362333199</v>
      </c>
      <c r="G351" s="246">
        <v>32.157998768117324</v>
      </c>
      <c r="H351" s="259"/>
      <c r="I351" s="75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3"/>
      <c r="U351" s="3"/>
    </row>
    <row r="352" spans="5:21">
      <c r="E352" s="273">
        <f t="shared" ca="1" si="124"/>
        <v>168</v>
      </c>
      <c r="F352" s="272">
        <f t="shared" ca="1" si="123"/>
        <v>33.938909773367399</v>
      </c>
      <c r="G352" s="246">
        <v>32.158505127935904</v>
      </c>
      <c r="H352" s="259"/>
      <c r="I352" s="75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3"/>
      <c r="U352" s="3"/>
    </row>
    <row r="353" spans="5:21">
      <c r="E353" s="273">
        <f t="shared" ca="1" si="124"/>
        <v>169</v>
      </c>
      <c r="F353" s="272">
        <f t="shared" ca="1" si="123"/>
        <v>33.145238899511433</v>
      </c>
      <c r="G353" s="246">
        <v>32.162664073190868</v>
      </c>
      <c r="H353" s="259"/>
      <c r="I353" s="75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3"/>
      <c r="U353" s="3"/>
    </row>
    <row r="354" spans="5:21">
      <c r="E354" s="273">
        <f t="shared" ca="1" si="124"/>
        <v>170</v>
      </c>
      <c r="F354" s="272">
        <f t="shared" ca="1" si="123"/>
        <v>34.184881198685297</v>
      </c>
      <c r="G354" s="246">
        <v>32.169288974285585</v>
      </c>
      <c r="H354" s="259"/>
      <c r="I354" s="75"/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  <c r="T354" s="3"/>
      <c r="U354" s="3"/>
    </row>
    <row r="355" spans="5:21">
      <c r="E355" s="273">
        <f t="shared" ca="1" si="124"/>
        <v>171</v>
      </c>
      <c r="F355" s="272">
        <f t="shared" ca="1" si="123"/>
        <v>32.774966093272354</v>
      </c>
      <c r="G355" s="246">
        <v>32.169664833155437</v>
      </c>
      <c r="H355" s="259"/>
      <c r="I355" s="75"/>
      <c r="J355" s="258"/>
      <c r="K355" s="258"/>
      <c r="L355" s="258"/>
      <c r="M355" s="258"/>
      <c r="N355" s="258"/>
      <c r="O355" s="258"/>
      <c r="P355" s="258"/>
      <c r="Q355" s="258"/>
      <c r="R355" s="258"/>
      <c r="S355" s="258"/>
      <c r="T355" s="3"/>
      <c r="U355" s="3"/>
    </row>
    <row r="356" spans="5:21">
      <c r="E356" s="273">
        <f t="shared" ca="1" si="124"/>
        <v>172</v>
      </c>
      <c r="F356" s="272">
        <f t="shared" ca="1" si="123"/>
        <v>35.306412480143209</v>
      </c>
      <c r="G356" s="246">
        <v>32.169669652581796</v>
      </c>
      <c r="H356" s="259"/>
      <c r="I356" s="75"/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  <c r="T356" s="3"/>
      <c r="U356" s="3"/>
    </row>
    <row r="357" spans="5:21">
      <c r="E357" s="273">
        <f t="shared" ca="1" si="124"/>
        <v>173</v>
      </c>
      <c r="F357" s="272">
        <f t="shared" ca="1" si="123"/>
        <v>34.983917692307713</v>
      </c>
      <c r="G357" s="246">
        <v>32.173657624796967</v>
      </c>
      <c r="H357" s="259"/>
      <c r="I357" s="75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3"/>
      <c r="U357" s="3"/>
    </row>
    <row r="358" spans="5:21">
      <c r="E358" s="273">
        <f t="shared" ca="1" si="124"/>
        <v>174</v>
      </c>
      <c r="F358" s="272">
        <f t="shared" ca="1" si="123"/>
        <v>32.168100694439374</v>
      </c>
      <c r="G358" s="246">
        <v>32.188917410843914</v>
      </c>
      <c r="H358" s="259"/>
      <c r="I358" s="75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3"/>
      <c r="U358" s="3"/>
    </row>
    <row r="359" spans="5:21">
      <c r="E359" s="273">
        <f t="shared" ca="1" si="124"/>
        <v>175</v>
      </c>
      <c r="F359" s="272">
        <f t="shared" ca="1" si="123"/>
        <v>33.804191018502216</v>
      </c>
      <c r="G359" s="246">
        <v>32.207864749555981</v>
      </c>
      <c r="H359" s="259"/>
      <c r="I359" s="75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3"/>
      <c r="U359" s="3"/>
    </row>
    <row r="360" spans="5:21">
      <c r="E360" s="273">
        <f t="shared" ca="1" si="124"/>
        <v>176</v>
      </c>
      <c r="F360" s="272">
        <f t="shared" ca="1" si="123"/>
        <v>30.541044888002961</v>
      </c>
      <c r="G360" s="246">
        <v>32.209263216999723</v>
      </c>
      <c r="H360" s="259"/>
      <c r="I360" s="75"/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  <c r="T360" s="3"/>
      <c r="U360" s="3"/>
    </row>
    <row r="361" spans="5:21">
      <c r="E361" s="273">
        <f t="shared" ca="1" si="124"/>
        <v>177</v>
      </c>
      <c r="F361" s="272">
        <f t="shared" ca="1" si="123"/>
        <v>32.006014681051482</v>
      </c>
      <c r="G361" s="246">
        <v>32.211887722801549</v>
      </c>
      <c r="H361" s="259"/>
      <c r="I361" s="75"/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  <c r="T361" s="3"/>
      <c r="U361" s="3"/>
    </row>
    <row r="362" spans="5:21">
      <c r="E362" s="273">
        <f t="shared" ca="1" si="124"/>
        <v>178</v>
      </c>
      <c r="F362" s="272">
        <f t="shared" ca="1" si="123"/>
        <v>37.255055283303534</v>
      </c>
      <c r="G362" s="246">
        <v>32.21910811553785</v>
      </c>
      <c r="H362" s="259"/>
      <c r="I362" s="75"/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  <c r="T362" s="3"/>
      <c r="U362" s="3"/>
    </row>
    <row r="363" spans="5:21">
      <c r="E363" s="273">
        <f t="shared" ca="1" si="124"/>
        <v>179</v>
      </c>
      <c r="F363" s="272">
        <f t="shared" ca="1" si="123"/>
        <v>33.167926506514583</v>
      </c>
      <c r="G363" s="246">
        <v>32.219307292850935</v>
      </c>
      <c r="H363" s="259"/>
      <c r="I363" s="75"/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  <c r="T363" s="3"/>
      <c r="U363" s="3"/>
    </row>
    <row r="364" spans="5:21">
      <c r="E364" s="273">
        <f t="shared" ca="1" si="124"/>
        <v>180</v>
      </c>
      <c r="F364" s="272">
        <f t="shared" ca="1" si="123"/>
        <v>32.953726349039385</v>
      </c>
      <c r="G364" s="246">
        <v>32.234589022446414</v>
      </c>
      <c r="H364" s="259"/>
      <c r="I364" s="75"/>
      <c r="J364" s="258"/>
      <c r="K364" s="258"/>
      <c r="L364" s="258"/>
      <c r="M364" s="258"/>
      <c r="N364" s="258"/>
      <c r="O364" s="258"/>
      <c r="P364" s="258"/>
      <c r="Q364" s="258"/>
      <c r="R364" s="258"/>
      <c r="S364" s="258"/>
      <c r="T364" s="3"/>
      <c r="U364" s="3"/>
    </row>
    <row r="365" spans="5:21">
      <c r="E365" s="273">
        <f t="shared" ca="1" si="124"/>
        <v>181</v>
      </c>
      <c r="F365" s="272">
        <f t="shared" ca="1" si="123"/>
        <v>32.362336736891841</v>
      </c>
      <c r="G365" s="246">
        <v>32.23488467997651</v>
      </c>
      <c r="H365" s="259"/>
      <c r="I365" s="75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3"/>
      <c r="U365" s="3"/>
    </row>
    <row r="366" spans="5:21">
      <c r="E366" s="273">
        <f t="shared" ca="1" si="124"/>
        <v>182</v>
      </c>
      <c r="F366" s="272">
        <f t="shared" ca="1" si="123"/>
        <v>35.755513620225472</v>
      </c>
      <c r="G366" s="246">
        <v>32.273287677829607</v>
      </c>
      <c r="H366" s="259"/>
      <c r="I366" s="75"/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  <c r="T366" s="3"/>
      <c r="U366" s="3"/>
    </row>
    <row r="367" spans="5:21">
      <c r="E367" s="273">
        <f t="shared" ca="1" si="124"/>
        <v>183</v>
      </c>
      <c r="F367" s="272">
        <f t="shared" ca="1" si="123"/>
        <v>36.376032111643333</v>
      </c>
      <c r="G367" s="246">
        <v>32.280487546541544</v>
      </c>
      <c r="H367" s="259"/>
      <c r="I367" s="75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3"/>
      <c r="U367" s="3"/>
    </row>
    <row r="368" spans="5:21">
      <c r="E368" s="273">
        <f t="shared" ca="1" si="124"/>
        <v>184</v>
      </c>
      <c r="F368" s="272">
        <f t="shared" ca="1" si="123"/>
        <v>38.650569353990022</v>
      </c>
      <c r="G368" s="246">
        <v>32.283332215721607</v>
      </c>
      <c r="H368" s="259"/>
      <c r="I368" s="75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3"/>
      <c r="U368" s="3"/>
    </row>
    <row r="369" spans="5:21">
      <c r="E369" s="273">
        <f t="shared" ca="1" si="124"/>
        <v>185</v>
      </c>
      <c r="F369" s="272">
        <f t="shared" ca="1" si="123"/>
        <v>31.065316511172899</v>
      </c>
      <c r="G369" s="246">
        <v>32.284464745667172</v>
      </c>
      <c r="H369" s="259"/>
      <c r="I369" s="75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3"/>
      <c r="U369" s="3"/>
    </row>
    <row r="370" spans="5:21">
      <c r="E370" s="273">
        <f t="shared" ca="1" si="124"/>
        <v>186</v>
      </c>
      <c r="F370" s="272">
        <f t="shared" ca="1" si="123"/>
        <v>33.94602797929209</v>
      </c>
      <c r="G370" s="246">
        <v>32.288343662669803</v>
      </c>
      <c r="H370" s="259"/>
      <c r="I370" s="75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3"/>
      <c r="U370" s="3"/>
    </row>
    <row r="371" spans="5:21">
      <c r="E371" s="273">
        <f t="shared" ca="1" si="124"/>
        <v>187</v>
      </c>
      <c r="F371" s="272">
        <f t="shared" ca="1" si="123"/>
        <v>33.032357862195575</v>
      </c>
      <c r="G371" s="246">
        <v>32.299693808919578</v>
      </c>
      <c r="H371" s="259"/>
      <c r="I371" s="75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3"/>
      <c r="U371" s="3"/>
    </row>
    <row r="372" spans="5:21">
      <c r="E372" s="273">
        <f t="shared" ca="1" si="124"/>
        <v>188</v>
      </c>
      <c r="F372" s="272">
        <f t="shared" ca="1" si="123"/>
        <v>35.100893239278967</v>
      </c>
      <c r="G372" s="246">
        <v>32.308568312525772</v>
      </c>
      <c r="H372" s="259"/>
      <c r="I372" s="75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3"/>
      <c r="U372" s="3"/>
    </row>
    <row r="373" spans="5:21">
      <c r="E373" s="273">
        <f t="shared" ca="1" si="124"/>
        <v>189</v>
      </c>
      <c r="F373" s="272">
        <f t="shared" ca="1" si="123"/>
        <v>33.292427376641399</v>
      </c>
      <c r="G373" s="246">
        <v>32.312318966848622</v>
      </c>
      <c r="H373" s="259"/>
      <c r="I373" s="75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3"/>
      <c r="U373" s="3"/>
    </row>
    <row r="374" spans="5:21">
      <c r="E374" s="273">
        <f t="shared" ca="1" si="124"/>
        <v>190</v>
      </c>
      <c r="F374" s="272">
        <f t="shared" ca="1" si="123"/>
        <v>34.252330376552017</v>
      </c>
      <c r="G374" s="246">
        <v>32.322475466805386</v>
      </c>
      <c r="H374" s="259"/>
      <c r="I374" s="75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3"/>
      <c r="U374" s="3"/>
    </row>
    <row r="375" spans="5:21">
      <c r="E375" s="273">
        <f t="shared" ca="1" si="124"/>
        <v>191</v>
      </c>
      <c r="F375" s="272">
        <f t="shared" ca="1" si="123"/>
        <v>37.051022367557962</v>
      </c>
      <c r="G375" s="246">
        <v>32.332361251034484</v>
      </c>
      <c r="H375" s="259"/>
      <c r="I375" s="75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3"/>
      <c r="U375" s="3"/>
    </row>
    <row r="376" spans="5:21">
      <c r="E376" s="273">
        <f t="shared" ca="1" si="124"/>
        <v>192</v>
      </c>
      <c r="F376" s="272">
        <f t="shared" ca="1" si="123"/>
        <v>37.022570964856961</v>
      </c>
      <c r="G376" s="246">
        <v>32.333165433170677</v>
      </c>
      <c r="H376" s="259"/>
      <c r="I376" s="75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3"/>
      <c r="U376" s="3"/>
    </row>
    <row r="377" spans="5:21">
      <c r="E377" s="273">
        <f t="shared" ca="1" si="124"/>
        <v>193</v>
      </c>
      <c r="F377" s="272">
        <f t="shared" ref="F377:F440" ca="1" si="125">NORMINV(RAND(),$O$186,($O$187-$O$185)/$O$188)</f>
        <v>36.093054250842698</v>
      </c>
      <c r="G377" s="246">
        <v>32.336793259119588</v>
      </c>
      <c r="H377" s="259"/>
      <c r="I377" s="75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3"/>
      <c r="U377" s="3"/>
    </row>
    <row r="378" spans="5:21">
      <c r="E378" s="273">
        <f t="shared" ref="E378:E441" ca="1" si="126">IF(F378&lt;&gt;0,E377+1,"")</f>
        <v>194</v>
      </c>
      <c r="F378" s="272">
        <f t="shared" ca="1" si="125"/>
        <v>33.231659252038931</v>
      </c>
      <c r="G378" s="246">
        <v>32.337673884025129</v>
      </c>
      <c r="H378" s="259"/>
      <c r="I378" s="75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3"/>
      <c r="U378" s="3"/>
    </row>
    <row r="379" spans="5:21">
      <c r="E379" s="273">
        <f t="shared" ca="1" si="126"/>
        <v>195</v>
      </c>
      <c r="F379" s="272">
        <f t="shared" ca="1" si="125"/>
        <v>33.047238953891409</v>
      </c>
      <c r="G379" s="246">
        <v>32.351339012262549</v>
      </c>
      <c r="H379" s="259"/>
      <c r="I379" s="75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3"/>
      <c r="U379" s="3"/>
    </row>
    <row r="380" spans="5:21">
      <c r="E380" s="273">
        <f t="shared" ca="1" si="126"/>
        <v>196</v>
      </c>
      <c r="F380" s="272">
        <f t="shared" ca="1" si="125"/>
        <v>36.492312519677768</v>
      </c>
      <c r="G380" s="246">
        <v>32.356690465290647</v>
      </c>
      <c r="H380" s="259"/>
      <c r="I380" s="75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3"/>
      <c r="U380" s="3"/>
    </row>
    <row r="381" spans="5:21">
      <c r="E381" s="273">
        <f t="shared" ca="1" si="126"/>
        <v>197</v>
      </c>
      <c r="F381" s="272">
        <f t="shared" ca="1" si="125"/>
        <v>36.120929798580207</v>
      </c>
      <c r="G381" s="246">
        <v>32.368686263722836</v>
      </c>
      <c r="H381" s="259"/>
      <c r="I381" s="75"/>
      <c r="J381" s="258"/>
      <c r="K381" s="258"/>
      <c r="L381" s="258"/>
      <c r="M381" s="258"/>
      <c r="N381" s="258"/>
      <c r="O381" s="258"/>
      <c r="P381" s="258"/>
      <c r="Q381" s="258"/>
      <c r="R381" s="258"/>
      <c r="S381" s="258"/>
      <c r="T381" s="3"/>
      <c r="U381" s="3"/>
    </row>
    <row r="382" spans="5:21">
      <c r="E382" s="273">
        <f t="shared" ca="1" si="126"/>
        <v>198</v>
      </c>
      <c r="F382" s="272">
        <f t="shared" ca="1" si="125"/>
        <v>34.68007353001105</v>
      </c>
      <c r="G382" s="246">
        <v>32.374601013132477</v>
      </c>
      <c r="H382" s="259"/>
      <c r="I382" s="75"/>
      <c r="J382" s="258"/>
      <c r="K382" s="258"/>
      <c r="L382" s="258"/>
      <c r="M382" s="258"/>
      <c r="N382" s="258"/>
      <c r="O382" s="258"/>
      <c r="P382" s="258"/>
      <c r="Q382" s="258"/>
      <c r="R382" s="258"/>
      <c r="S382" s="258"/>
      <c r="T382" s="3"/>
      <c r="U382" s="3"/>
    </row>
    <row r="383" spans="5:21">
      <c r="E383" s="273">
        <f t="shared" ca="1" si="126"/>
        <v>199</v>
      </c>
      <c r="F383" s="272">
        <f t="shared" ca="1" si="125"/>
        <v>33.630099707511832</v>
      </c>
      <c r="G383" s="246">
        <v>32.379970088720214</v>
      </c>
      <c r="H383" s="259"/>
      <c r="I383" s="75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3"/>
      <c r="U383" s="3"/>
    </row>
    <row r="384" spans="5:21">
      <c r="E384" s="273">
        <f t="shared" ca="1" si="126"/>
        <v>200</v>
      </c>
      <c r="F384" s="272">
        <f t="shared" ca="1" si="125"/>
        <v>34.44583720717813</v>
      </c>
      <c r="G384" s="246">
        <v>32.385217774484545</v>
      </c>
      <c r="H384" s="259"/>
      <c r="I384" s="75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3"/>
      <c r="U384" s="3"/>
    </row>
    <row r="385" spans="5:21">
      <c r="E385" s="273">
        <f t="shared" ca="1" si="126"/>
        <v>201</v>
      </c>
      <c r="F385" s="272">
        <f t="shared" ca="1" si="125"/>
        <v>34.078203457018553</v>
      </c>
      <c r="G385" s="246">
        <v>32.385710383077495</v>
      </c>
      <c r="H385" s="259"/>
      <c r="I385" s="75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3"/>
      <c r="U385" s="3"/>
    </row>
    <row r="386" spans="5:21">
      <c r="E386" s="273">
        <f t="shared" ca="1" si="126"/>
        <v>202</v>
      </c>
      <c r="F386" s="272">
        <f t="shared" ca="1" si="125"/>
        <v>32.678961880600369</v>
      </c>
      <c r="G386" s="246">
        <v>32.396277851783545</v>
      </c>
      <c r="H386" s="259"/>
      <c r="I386" s="75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3"/>
      <c r="U386" s="3"/>
    </row>
    <row r="387" spans="5:21">
      <c r="E387" s="273">
        <f t="shared" ca="1" si="126"/>
        <v>203</v>
      </c>
      <c r="F387" s="272">
        <f t="shared" ca="1" si="125"/>
        <v>34.401519759065152</v>
      </c>
      <c r="G387" s="246">
        <v>32.402872057413639</v>
      </c>
      <c r="H387" s="259"/>
      <c r="I387" s="75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3"/>
      <c r="U387" s="3"/>
    </row>
    <row r="388" spans="5:21">
      <c r="E388" s="273">
        <f t="shared" ca="1" si="126"/>
        <v>204</v>
      </c>
      <c r="F388" s="272">
        <f t="shared" ca="1" si="125"/>
        <v>35.845795834130449</v>
      </c>
      <c r="G388" s="246">
        <v>32.426339371045806</v>
      </c>
      <c r="H388" s="259"/>
      <c r="I388" s="75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3"/>
      <c r="U388" s="3"/>
    </row>
    <row r="389" spans="5:21">
      <c r="E389" s="273">
        <f t="shared" ca="1" si="126"/>
        <v>205</v>
      </c>
      <c r="F389" s="272">
        <f t="shared" ca="1" si="125"/>
        <v>35.709581737190774</v>
      </c>
      <c r="G389" s="246">
        <v>32.429667599166507</v>
      </c>
      <c r="H389" s="259"/>
      <c r="I389" s="75"/>
      <c r="J389" s="258"/>
      <c r="K389" s="258"/>
      <c r="L389" s="258"/>
      <c r="M389" s="258"/>
      <c r="N389" s="258"/>
      <c r="O389" s="258"/>
      <c r="P389" s="258"/>
      <c r="Q389" s="258"/>
      <c r="R389" s="258"/>
      <c r="S389" s="258"/>
      <c r="T389" s="3"/>
      <c r="U389" s="3"/>
    </row>
    <row r="390" spans="5:21">
      <c r="E390" s="273">
        <f t="shared" ca="1" si="126"/>
        <v>206</v>
      </c>
      <c r="F390" s="272">
        <f t="shared" ca="1" si="125"/>
        <v>37.067329651583407</v>
      </c>
      <c r="G390" s="246">
        <v>32.437866549700566</v>
      </c>
      <c r="H390" s="259"/>
      <c r="I390" s="75"/>
      <c r="J390" s="258"/>
      <c r="K390" s="258"/>
      <c r="L390" s="258"/>
      <c r="M390" s="258"/>
      <c r="N390" s="258"/>
      <c r="O390" s="258"/>
      <c r="P390" s="258"/>
      <c r="Q390" s="258"/>
      <c r="R390" s="258"/>
      <c r="S390" s="258"/>
      <c r="T390" s="3"/>
      <c r="U390" s="3"/>
    </row>
    <row r="391" spans="5:21">
      <c r="E391" s="273">
        <f t="shared" ca="1" si="126"/>
        <v>207</v>
      </c>
      <c r="F391" s="272">
        <f t="shared" ca="1" si="125"/>
        <v>32.687739037726566</v>
      </c>
      <c r="G391" s="246">
        <v>32.439385842045247</v>
      </c>
      <c r="H391" s="259"/>
      <c r="I391" s="75"/>
      <c r="J391" s="258"/>
      <c r="K391" s="258"/>
      <c r="L391" s="258"/>
      <c r="M391" s="258"/>
      <c r="N391" s="258"/>
      <c r="O391" s="258"/>
      <c r="P391" s="258"/>
      <c r="Q391" s="258"/>
      <c r="R391" s="258"/>
      <c r="S391" s="258"/>
      <c r="T391" s="3"/>
      <c r="U391" s="3"/>
    </row>
    <row r="392" spans="5:21">
      <c r="E392" s="273">
        <f t="shared" ca="1" si="126"/>
        <v>208</v>
      </c>
      <c r="F392" s="272">
        <f t="shared" ca="1" si="125"/>
        <v>34.170257524555716</v>
      </c>
      <c r="G392" s="246">
        <v>32.443761379593106</v>
      </c>
      <c r="H392" s="259"/>
      <c r="I392" s="75"/>
      <c r="J392" s="258"/>
      <c r="K392" s="258"/>
      <c r="L392" s="258"/>
      <c r="M392" s="258"/>
      <c r="N392" s="258"/>
      <c r="O392" s="258"/>
      <c r="P392" s="258"/>
      <c r="Q392" s="258"/>
      <c r="R392" s="258"/>
      <c r="S392" s="258"/>
      <c r="T392" s="3"/>
      <c r="U392" s="3"/>
    </row>
    <row r="393" spans="5:21">
      <c r="E393" s="273">
        <f t="shared" ca="1" si="126"/>
        <v>209</v>
      </c>
      <c r="F393" s="272">
        <f t="shared" ca="1" si="125"/>
        <v>34.804227688360363</v>
      </c>
      <c r="G393" s="246">
        <v>32.451522211544081</v>
      </c>
      <c r="H393" s="259"/>
      <c r="I393" s="75"/>
      <c r="J393" s="258"/>
      <c r="K393" s="258"/>
      <c r="L393" s="258"/>
      <c r="M393" s="258"/>
      <c r="N393" s="258"/>
      <c r="O393" s="258"/>
      <c r="P393" s="258"/>
      <c r="Q393" s="258"/>
      <c r="R393" s="258"/>
      <c r="S393" s="258"/>
      <c r="T393" s="3"/>
      <c r="U393" s="3"/>
    </row>
    <row r="394" spans="5:21">
      <c r="E394" s="273">
        <f t="shared" ca="1" si="126"/>
        <v>210</v>
      </c>
      <c r="F394" s="272">
        <f t="shared" ca="1" si="125"/>
        <v>35.096642506775332</v>
      </c>
      <c r="G394" s="246">
        <v>32.455647906384165</v>
      </c>
      <c r="H394" s="259"/>
      <c r="I394" s="75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/>
      <c r="T394" s="3"/>
      <c r="U394" s="3"/>
    </row>
    <row r="395" spans="5:21">
      <c r="E395" s="273">
        <f t="shared" ca="1" si="126"/>
        <v>211</v>
      </c>
      <c r="F395" s="272">
        <f t="shared" ca="1" si="125"/>
        <v>33.962649669829332</v>
      </c>
      <c r="G395" s="246">
        <v>32.456743387406988</v>
      </c>
      <c r="H395" s="259"/>
      <c r="I395" s="75"/>
      <c r="J395" s="258"/>
      <c r="K395" s="258"/>
      <c r="L395" s="258"/>
      <c r="M395" s="258"/>
      <c r="N395" s="258"/>
      <c r="O395" s="258"/>
      <c r="P395" s="258"/>
      <c r="Q395" s="258"/>
      <c r="R395" s="258"/>
      <c r="S395" s="258"/>
      <c r="T395" s="3"/>
      <c r="U395" s="3"/>
    </row>
    <row r="396" spans="5:21">
      <c r="E396" s="273">
        <f t="shared" ca="1" si="126"/>
        <v>212</v>
      </c>
      <c r="F396" s="272">
        <f t="shared" ca="1" si="125"/>
        <v>33.099001331994245</v>
      </c>
      <c r="G396" s="246">
        <v>32.459612369914488</v>
      </c>
      <c r="H396" s="259"/>
      <c r="I396" s="75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/>
      <c r="T396" s="3"/>
      <c r="U396" s="3"/>
    </row>
    <row r="397" spans="5:21">
      <c r="E397" s="273">
        <f t="shared" ca="1" si="126"/>
        <v>213</v>
      </c>
      <c r="F397" s="272">
        <f t="shared" ca="1" si="125"/>
        <v>34.796277313586657</v>
      </c>
      <c r="G397" s="246">
        <v>32.465548769819208</v>
      </c>
      <c r="H397" s="259"/>
      <c r="I397" s="75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  <c r="T397" s="3"/>
      <c r="U397" s="3"/>
    </row>
    <row r="398" spans="5:21">
      <c r="E398" s="273">
        <f t="shared" ca="1" si="126"/>
        <v>214</v>
      </c>
      <c r="F398" s="272">
        <f t="shared" ca="1" si="125"/>
        <v>34.22608358827123</v>
      </c>
      <c r="G398" s="246">
        <v>32.475898122876906</v>
      </c>
      <c r="H398" s="259"/>
      <c r="I398" s="75"/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  <c r="T398" s="3"/>
      <c r="U398" s="3"/>
    </row>
    <row r="399" spans="5:21">
      <c r="E399" s="273">
        <f t="shared" ca="1" si="126"/>
        <v>215</v>
      </c>
      <c r="F399" s="272">
        <f t="shared" ca="1" si="125"/>
        <v>35.947643659223722</v>
      </c>
      <c r="G399" s="246">
        <v>32.484315570074898</v>
      </c>
      <c r="H399" s="259"/>
      <c r="I399" s="75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  <c r="T399" s="3"/>
      <c r="U399" s="3"/>
    </row>
    <row r="400" spans="5:21">
      <c r="E400" s="273">
        <f t="shared" ca="1" si="126"/>
        <v>216</v>
      </c>
      <c r="F400" s="272">
        <f t="shared" ca="1" si="125"/>
        <v>33.299757174960575</v>
      </c>
      <c r="G400" s="246">
        <v>32.484931751878698</v>
      </c>
      <c r="H400" s="259"/>
      <c r="I400" s="75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  <c r="T400" s="3"/>
      <c r="U400" s="3"/>
    </row>
    <row r="401" spans="5:21">
      <c r="E401" s="273">
        <f t="shared" ca="1" si="126"/>
        <v>217</v>
      </c>
      <c r="F401" s="272">
        <f t="shared" ca="1" si="125"/>
        <v>34.865979937154215</v>
      </c>
      <c r="G401" s="246">
        <v>32.485288208166089</v>
      </c>
      <c r="H401" s="259"/>
      <c r="I401" s="75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3"/>
      <c r="U401" s="3"/>
    </row>
    <row r="402" spans="5:21">
      <c r="E402" s="273">
        <f t="shared" ca="1" si="126"/>
        <v>218</v>
      </c>
      <c r="F402" s="272">
        <f t="shared" ca="1" si="125"/>
        <v>35.935187706704767</v>
      </c>
      <c r="G402" s="246">
        <v>32.489969039125882</v>
      </c>
      <c r="H402" s="259"/>
      <c r="I402" s="75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3"/>
      <c r="U402" s="3"/>
    </row>
    <row r="403" spans="5:21">
      <c r="E403" s="273">
        <f t="shared" ca="1" si="126"/>
        <v>219</v>
      </c>
      <c r="F403" s="272">
        <f t="shared" ca="1" si="125"/>
        <v>31.506194897231676</v>
      </c>
      <c r="G403" s="246">
        <v>32.494000799261926</v>
      </c>
      <c r="H403" s="259"/>
      <c r="I403" s="75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3"/>
      <c r="U403" s="3"/>
    </row>
    <row r="404" spans="5:21">
      <c r="E404" s="273">
        <f t="shared" ca="1" si="126"/>
        <v>220</v>
      </c>
      <c r="F404" s="272">
        <f t="shared" ca="1" si="125"/>
        <v>34.481598408028361</v>
      </c>
      <c r="G404" s="246">
        <v>32.503687257738441</v>
      </c>
      <c r="H404" s="259"/>
      <c r="I404" s="75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3"/>
      <c r="U404" s="3"/>
    </row>
    <row r="405" spans="5:21">
      <c r="E405" s="273">
        <f t="shared" ca="1" si="126"/>
        <v>221</v>
      </c>
      <c r="F405" s="272">
        <f t="shared" ca="1" si="125"/>
        <v>35.601912863691233</v>
      </c>
      <c r="G405" s="246">
        <v>32.523261359567073</v>
      </c>
      <c r="H405" s="259"/>
      <c r="I405" s="75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3"/>
      <c r="U405" s="3"/>
    </row>
    <row r="406" spans="5:21">
      <c r="E406" s="273">
        <f t="shared" ca="1" si="126"/>
        <v>222</v>
      </c>
      <c r="F406" s="272">
        <f t="shared" ca="1" si="125"/>
        <v>32.557414102551611</v>
      </c>
      <c r="G406" s="246">
        <v>32.528627518746219</v>
      </c>
      <c r="H406" s="259"/>
      <c r="I406" s="75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3"/>
      <c r="U406" s="3"/>
    </row>
    <row r="407" spans="5:21">
      <c r="E407" s="273">
        <f t="shared" ca="1" si="126"/>
        <v>223</v>
      </c>
      <c r="F407" s="272">
        <f t="shared" ca="1" si="125"/>
        <v>36.709069261269519</v>
      </c>
      <c r="G407" s="246">
        <v>32.538556475551481</v>
      </c>
      <c r="H407" s="259"/>
      <c r="I407" s="75"/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  <c r="T407" s="3"/>
      <c r="U407" s="3"/>
    </row>
    <row r="408" spans="5:21">
      <c r="E408" s="273">
        <f t="shared" ca="1" si="126"/>
        <v>224</v>
      </c>
      <c r="F408" s="272">
        <f t="shared" ca="1" si="125"/>
        <v>34.101456531088587</v>
      </c>
      <c r="G408" s="246">
        <v>32.549057469194523</v>
      </c>
      <c r="H408" s="259"/>
      <c r="I408" s="75"/>
      <c r="J408" s="258"/>
      <c r="K408" s="258"/>
      <c r="L408" s="258"/>
      <c r="M408" s="258"/>
      <c r="N408" s="258"/>
      <c r="O408" s="258"/>
      <c r="P408" s="258"/>
      <c r="Q408" s="258"/>
      <c r="R408" s="258"/>
      <c r="S408" s="258"/>
      <c r="T408" s="3"/>
      <c r="U408" s="3"/>
    </row>
    <row r="409" spans="5:21">
      <c r="E409" s="273">
        <f t="shared" ca="1" si="126"/>
        <v>225</v>
      </c>
      <c r="F409" s="272">
        <f t="shared" ca="1" si="125"/>
        <v>30.853087261015453</v>
      </c>
      <c r="G409" s="246">
        <v>32.550203392591051</v>
      </c>
      <c r="H409" s="259"/>
      <c r="I409" s="75"/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  <c r="T409" s="3"/>
      <c r="U409" s="3"/>
    </row>
    <row r="410" spans="5:21">
      <c r="E410" s="273">
        <f t="shared" ca="1" si="126"/>
        <v>226</v>
      </c>
      <c r="F410" s="272">
        <f t="shared" ca="1" si="125"/>
        <v>32.088695882895578</v>
      </c>
      <c r="G410" s="246">
        <v>32.550543573043427</v>
      </c>
      <c r="H410" s="259"/>
      <c r="I410" s="75"/>
      <c r="J410" s="258"/>
      <c r="K410" s="258"/>
      <c r="L410" s="258"/>
      <c r="M410" s="258"/>
      <c r="N410" s="258"/>
      <c r="O410" s="258"/>
      <c r="P410" s="258"/>
      <c r="Q410" s="258"/>
      <c r="R410" s="258"/>
      <c r="S410" s="258"/>
      <c r="T410" s="3"/>
      <c r="U410" s="3"/>
    </row>
    <row r="411" spans="5:21">
      <c r="E411" s="273">
        <f t="shared" ca="1" si="126"/>
        <v>227</v>
      </c>
      <c r="F411" s="272">
        <f t="shared" ca="1" si="125"/>
        <v>33.966229030197503</v>
      </c>
      <c r="G411" s="246">
        <v>32.552934616996517</v>
      </c>
      <c r="H411" s="259"/>
      <c r="I411" s="75"/>
      <c r="J411" s="258"/>
      <c r="K411" s="258"/>
      <c r="L411" s="258"/>
      <c r="M411" s="258"/>
      <c r="N411" s="258"/>
      <c r="O411" s="258"/>
      <c r="P411" s="258"/>
      <c r="Q411" s="258"/>
      <c r="R411" s="258"/>
      <c r="S411" s="258"/>
      <c r="T411" s="3"/>
      <c r="U411" s="3"/>
    </row>
    <row r="412" spans="5:21">
      <c r="E412" s="273">
        <f t="shared" ca="1" si="126"/>
        <v>228</v>
      </c>
      <c r="F412" s="272">
        <f t="shared" ca="1" si="125"/>
        <v>33.275423600470063</v>
      </c>
      <c r="G412" s="246">
        <v>32.561661645211537</v>
      </c>
      <c r="H412" s="259"/>
      <c r="I412" s="75"/>
      <c r="J412" s="258"/>
      <c r="K412" s="258"/>
      <c r="L412" s="258"/>
      <c r="M412" s="258"/>
      <c r="N412" s="258"/>
      <c r="O412" s="258"/>
      <c r="P412" s="258"/>
      <c r="Q412" s="258"/>
      <c r="R412" s="258"/>
      <c r="S412" s="258"/>
      <c r="T412" s="3"/>
      <c r="U412" s="3"/>
    </row>
    <row r="413" spans="5:21">
      <c r="E413" s="273">
        <f t="shared" ca="1" si="126"/>
        <v>229</v>
      </c>
      <c r="F413" s="272">
        <f t="shared" ca="1" si="125"/>
        <v>31.816843047656587</v>
      </c>
      <c r="G413" s="246">
        <v>32.569880950674815</v>
      </c>
      <c r="H413" s="259"/>
      <c r="I413" s="75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3"/>
      <c r="U413" s="3"/>
    </row>
    <row r="414" spans="5:21">
      <c r="E414" s="273">
        <f t="shared" ca="1" si="126"/>
        <v>230</v>
      </c>
      <c r="F414" s="272">
        <f t="shared" ca="1" si="125"/>
        <v>33.243069206304561</v>
      </c>
      <c r="G414" s="246">
        <v>32.570473720403911</v>
      </c>
      <c r="H414" s="259"/>
      <c r="I414" s="75"/>
      <c r="J414" s="258"/>
      <c r="K414" s="258"/>
      <c r="L414" s="258"/>
      <c r="M414" s="258"/>
      <c r="N414" s="258"/>
      <c r="O414" s="258"/>
      <c r="P414" s="258"/>
      <c r="Q414" s="258"/>
      <c r="R414" s="258"/>
      <c r="S414" s="258"/>
      <c r="T414" s="3"/>
      <c r="U414" s="3"/>
    </row>
    <row r="415" spans="5:21">
      <c r="E415" s="273">
        <f t="shared" ca="1" si="126"/>
        <v>231</v>
      </c>
      <c r="F415" s="272">
        <f t="shared" ca="1" si="125"/>
        <v>32.554208400846953</v>
      </c>
      <c r="G415" s="246">
        <v>32.571431214741963</v>
      </c>
      <c r="H415" s="259"/>
      <c r="I415" s="75"/>
      <c r="J415" s="258"/>
      <c r="K415" s="258"/>
      <c r="L415" s="258"/>
      <c r="M415" s="258"/>
      <c r="N415" s="258"/>
      <c r="O415" s="258"/>
      <c r="P415" s="258"/>
      <c r="Q415" s="258"/>
      <c r="R415" s="258"/>
      <c r="S415" s="258"/>
      <c r="T415" s="3"/>
      <c r="U415" s="3"/>
    </row>
    <row r="416" spans="5:21">
      <c r="E416" s="273">
        <f t="shared" ca="1" si="126"/>
        <v>232</v>
      </c>
      <c r="F416" s="272">
        <f t="shared" ca="1" si="125"/>
        <v>31.981548620054355</v>
      </c>
      <c r="G416" s="246">
        <v>32.579215008248234</v>
      </c>
      <c r="H416" s="259"/>
      <c r="I416" s="75"/>
      <c r="J416" s="258"/>
      <c r="K416" s="258"/>
      <c r="L416" s="258"/>
      <c r="M416" s="258"/>
      <c r="N416" s="258"/>
      <c r="O416" s="258"/>
      <c r="P416" s="258"/>
      <c r="Q416" s="258"/>
      <c r="R416" s="258"/>
      <c r="S416" s="258"/>
      <c r="T416" s="3"/>
      <c r="U416" s="3"/>
    </row>
    <row r="417" spans="5:21">
      <c r="E417" s="273">
        <f t="shared" ca="1" si="126"/>
        <v>233</v>
      </c>
      <c r="F417" s="272">
        <f t="shared" ca="1" si="125"/>
        <v>38.206901901921867</v>
      </c>
      <c r="G417" s="246">
        <v>32.57986672615214</v>
      </c>
      <c r="H417" s="75"/>
      <c r="I417" s="75"/>
      <c r="J417" s="258"/>
      <c r="K417" s="258"/>
      <c r="L417" s="258"/>
      <c r="M417" s="258"/>
      <c r="N417" s="258"/>
      <c r="O417" s="258"/>
      <c r="P417" s="258"/>
      <c r="Q417" s="258"/>
      <c r="R417" s="258"/>
      <c r="S417" s="258"/>
      <c r="T417" s="3"/>
      <c r="U417" s="3"/>
    </row>
    <row r="418" spans="5:21">
      <c r="E418" s="273">
        <f t="shared" ca="1" si="126"/>
        <v>234</v>
      </c>
      <c r="F418" s="272">
        <f t="shared" ca="1" si="125"/>
        <v>31.768806357524753</v>
      </c>
      <c r="G418" s="246">
        <v>32.586609767385539</v>
      </c>
      <c r="H418" s="259"/>
      <c r="I418" s="75"/>
      <c r="J418" s="258"/>
      <c r="K418" s="258"/>
      <c r="L418" s="258"/>
      <c r="M418" s="258"/>
      <c r="N418" s="258"/>
      <c r="O418" s="258"/>
      <c r="P418" s="258"/>
      <c r="Q418" s="258"/>
      <c r="R418" s="258"/>
      <c r="S418" s="258"/>
      <c r="T418" s="3"/>
      <c r="U418" s="3"/>
    </row>
    <row r="419" spans="5:21">
      <c r="E419" s="273">
        <f t="shared" ca="1" si="126"/>
        <v>235</v>
      </c>
      <c r="F419" s="272">
        <f t="shared" ca="1" si="125"/>
        <v>35.688387633264746</v>
      </c>
      <c r="G419" s="246">
        <v>32.589630302957467</v>
      </c>
      <c r="H419" s="259"/>
      <c r="I419" s="75"/>
      <c r="J419" s="258"/>
      <c r="K419" s="258"/>
      <c r="L419" s="258"/>
      <c r="M419" s="258"/>
      <c r="N419" s="258"/>
      <c r="O419" s="258"/>
      <c r="P419" s="258"/>
      <c r="Q419" s="258"/>
      <c r="R419" s="258"/>
      <c r="S419" s="258"/>
      <c r="T419" s="3"/>
      <c r="U419" s="3"/>
    </row>
    <row r="420" spans="5:21">
      <c r="E420" s="273">
        <f t="shared" ca="1" si="126"/>
        <v>236</v>
      </c>
      <c r="F420" s="272">
        <f t="shared" ca="1" si="125"/>
        <v>35.751783905475598</v>
      </c>
      <c r="G420" s="246">
        <v>32.594629670542034</v>
      </c>
      <c r="H420" s="259"/>
      <c r="I420" s="75"/>
      <c r="J420" s="258"/>
      <c r="K420" s="258"/>
      <c r="L420" s="258"/>
      <c r="M420" s="258"/>
      <c r="N420" s="258"/>
      <c r="O420" s="258"/>
      <c r="P420" s="258"/>
      <c r="Q420" s="258"/>
      <c r="R420" s="258"/>
      <c r="S420" s="258"/>
      <c r="T420" s="3"/>
      <c r="U420" s="3"/>
    </row>
    <row r="421" spans="5:21">
      <c r="E421" s="273">
        <f t="shared" ca="1" si="126"/>
        <v>237</v>
      </c>
      <c r="F421" s="272">
        <f t="shared" ca="1" si="125"/>
        <v>31.457728869004434</v>
      </c>
      <c r="G421" s="246">
        <v>32.608593715193443</v>
      </c>
      <c r="H421" s="259"/>
      <c r="I421" s="75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  <c r="T421" s="3"/>
      <c r="U421" s="3"/>
    </row>
    <row r="422" spans="5:21">
      <c r="E422" s="273">
        <f t="shared" ca="1" si="126"/>
        <v>238</v>
      </c>
      <c r="F422" s="272">
        <f t="shared" ca="1" si="125"/>
        <v>34.110833324189962</v>
      </c>
      <c r="G422" s="246">
        <v>32.618119357448535</v>
      </c>
      <c r="H422" s="259"/>
      <c r="I422" s="75"/>
      <c r="J422" s="258"/>
      <c r="K422" s="258"/>
      <c r="L422" s="258"/>
      <c r="M422" s="258"/>
      <c r="N422" s="258"/>
      <c r="O422" s="258"/>
      <c r="P422" s="258"/>
      <c r="Q422" s="258"/>
      <c r="R422" s="258"/>
      <c r="S422" s="258"/>
      <c r="T422" s="3"/>
      <c r="U422" s="3"/>
    </row>
    <row r="423" spans="5:21">
      <c r="E423" s="273">
        <f t="shared" ca="1" si="126"/>
        <v>239</v>
      </c>
      <c r="F423" s="272">
        <f t="shared" ca="1" si="125"/>
        <v>34.404089870760572</v>
      </c>
      <c r="G423" s="246">
        <v>32.63069666115242</v>
      </c>
      <c r="H423" s="259"/>
      <c r="I423" s="75"/>
      <c r="J423" s="258"/>
      <c r="K423" s="258"/>
      <c r="L423" s="258"/>
      <c r="M423" s="258"/>
      <c r="N423" s="258"/>
      <c r="O423" s="258"/>
      <c r="P423" s="258"/>
      <c r="Q423" s="258"/>
      <c r="R423" s="258"/>
      <c r="S423" s="258"/>
      <c r="T423" s="3"/>
      <c r="U423" s="3"/>
    </row>
    <row r="424" spans="5:21">
      <c r="E424" s="273">
        <f t="shared" ca="1" si="126"/>
        <v>240</v>
      </c>
      <c r="F424" s="272">
        <f t="shared" ca="1" si="125"/>
        <v>32.650552322488288</v>
      </c>
      <c r="G424" s="246">
        <v>32.631719305966463</v>
      </c>
      <c r="H424" s="259"/>
      <c r="I424" s="75"/>
      <c r="J424" s="258"/>
      <c r="K424" s="258"/>
      <c r="L424" s="258"/>
      <c r="M424" s="258"/>
      <c r="N424" s="258"/>
      <c r="O424" s="258"/>
      <c r="P424" s="258"/>
      <c r="Q424" s="258"/>
      <c r="R424" s="258"/>
      <c r="S424" s="258"/>
      <c r="T424" s="3"/>
      <c r="U424" s="3"/>
    </row>
    <row r="425" spans="5:21">
      <c r="E425" s="273">
        <f t="shared" ca="1" si="126"/>
        <v>241</v>
      </c>
      <c r="F425" s="272">
        <f t="shared" ca="1" si="125"/>
        <v>33.262382843258194</v>
      </c>
      <c r="G425" s="246">
        <v>32.63384998081272</v>
      </c>
      <c r="H425" s="259"/>
      <c r="I425" s="75"/>
      <c r="J425" s="258"/>
      <c r="K425" s="258"/>
      <c r="L425" s="258"/>
      <c r="M425" s="258"/>
      <c r="N425" s="258"/>
      <c r="O425" s="258"/>
      <c r="P425" s="258"/>
      <c r="Q425" s="258"/>
      <c r="R425" s="258"/>
      <c r="S425" s="258"/>
      <c r="T425" s="3"/>
      <c r="U425" s="3"/>
    </row>
    <row r="426" spans="5:21">
      <c r="E426" s="273">
        <f t="shared" ca="1" si="126"/>
        <v>242</v>
      </c>
      <c r="F426" s="272">
        <f t="shared" ca="1" si="125"/>
        <v>31.309000985410886</v>
      </c>
      <c r="G426" s="246">
        <v>32.634986814348103</v>
      </c>
      <c r="H426" s="259"/>
      <c r="I426" s="75"/>
      <c r="J426" s="258"/>
      <c r="K426" s="258"/>
      <c r="L426" s="258"/>
      <c r="M426" s="258"/>
      <c r="N426" s="258"/>
      <c r="O426" s="258"/>
      <c r="P426" s="258"/>
      <c r="Q426" s="258"/>
      <c r="R426" s="258"/>
      <c r="S426" s="258"/>
      <c r="T426" s="3"/>
      <c r="U426" s="3"/>
    </row>
    <row r="427" spans="5:21">
      <c r="E427" s="273">
        <f t="shared" ca="1" si="126"/>
        <v>243</v>
      </c>
      <c r="F427" s="272">
        <f t="shared" ca="1" si="125"/>
        <v>32.672374894950877</v>
      </c>
      <c r="G427" s="246">
        <v>32.641158100158563</v>
      </c>
      <c r="H427" s="259"/>
      <c r="I427" s="75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  <c r="T427" s="3"/>
      <c r="U427" s="3"/>
    </row>
    <row r="428" spans="5:21">
      <c r="E428" s="273">
        <f t="shared" ca="1" si="126"/>
        <v>244</v>
      </c>
      <c r="F428" s="272">
        <f t="shared" ca="1" si="125"/>
        <v>35.446150824560789</v>
      </c>
      <c r="G428" s="246">
        <v>32.654774727463419</v>
      </c>
      <c r="H428" s="259"/>
      <c r="I428" s="75"/>
      <c r="J428" s="258"/>
      <c r="K428" s="258"/>
      <c r="L428" s="258"/>
      <c r="M428" s="258"/>
      <c r="N428" s="258"/>
      <c r="O428" s="258"/>
      <c r="P428" s="258"/>
      <c r="Q428" s="258"/>
      <c r="R428" s="258"/>
      <c r="S428" s="258"/>
      <c r="T428" s="3"/>
      <c r="U428" s="3"/>
    </row>
    <row r="429" spans="5:21">
      <c r="E429" s="273">
        <f t="shared" ca="1" si="126"/>
        <v>245</v>
      </c>
      <c r="F429" s="272">
        <f t="shared" ca="1" si="125"/>
        <v>34.817954167500012</v>
      </c>
      <c r="G429" s="246">
        <v>32.657020582080179</v>
      </c>
      <c r="H429" s="259"/>
      <c r="I429" s="75"/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  <c r="T429" s="3"/>
      <c r="U429" s="3"/>
    </row>
    <row r="430" spans="5:21">
      <c r="E430" s="273">
        <f t="shared" ca="1" si="126"/>
        <v>246</v>
      </c>
      <c r="F430" s="272">
        <f t="shared" ca="1" si="125"/>
        <v>33.930664642720878</v>
      </c>
      <c r="G430" s="246">
        <v>32.667910860709526</v>
      </c>
      <c r="H430" s="259"/>
      <c r="I430" s="75"/>
      <c r="J430" s="258"/>
      <c r="K430" s="258"/>
      <c r="L430" s="258"/>
      <c r="M430" s="258"/>
      <c r="N430" s="258"/>
      <c r="O430" s="258"/>
      <c r="P430" s="258"/>
      <c r="Q430" s="258"/>
      <c r="R430" s="258"/>
      <c r="S430" s="258"/>
      <c r="T430" s="3"/>
      <c r="U430" s="3"/>
    </row>
    <row r="431" spans="5:21">
      <c r="E431" s="273">
        <f t="shared" ca="1" si="126"/>
        <v>247</v>
      </c>
      <c r="F431" s="272">
        <f t="shared" ca="1" si="125"/>
        <v>33.933369333845846</v>
      </c>
      <c r="G431" s="246">
        <v>32.668301292836844</v>
      </c>
      <c r="H431" s="259"/>
      <c r="I431" s="75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3"/>
      <c r="U431" s="3"/>
    </row>
    <row r="432" spans="5:21">
      <c r="E432" s="273">
        <f t="shared" ca="1" si="126"/>
        <v>248</v>
      </c>
      <c r="F432" s="272">
        <f t="shared" ca="1" si="125"/>
        <v>33.36698191471487</v>
      </c>
      <c r="G432" s="246">
        <v>32.669598487261823</v>
      </c>
      <c r="H432" s="259"/>
      <c r="I432" s="75"/>
      <c r="J432" s="258"/>
      <c r="K432" s="258"/>
      <c r="L432" s="258"/>
      <c r="M432" s="258"/>
      <c r="N432" s="258"/>
      <c r="O432" s="258"/>
      <c r="P432" s="258"/>
      <c r="Q432" s="258"/>
      <c r="R432" s="258"/>
      <c r="S432" s="258"/>
      <c r="T432" s="3"/>
      <c r="U432" s="3"/>
    </row>
    <row r="433" spans="5:21">
      <c r="E433" s="273">
        <f t="shared" ca="1" si="126"/>
        <v>249</v>
      </c>
      <c r="F433" s="272">
        <f t="shared" ca="1" si="125"/>
        <v>35.180305590345895</v>
      </c>
      <c r="G433" s="246">
        <v>32.670488035783436</v>
      </c>
      <c r="H433" s="259"/>
      <c r="I433" s="75"/>
      <c r="J433" s="258"/>
      <c r="K433" s="258"/>
      <c r="L433" s="258"/>
      <c r="M433" s="258"/>
      <c r="N433" s="258"/>
      <c r="O433" s="258"/>
      <c r="P433" s="258"/>
      <c r="Q433" s="258"/>
      <c r="R433" s="258"/>
      <c r="S433" s="258"/>
      <c r="T433" s="3"/>
      <c r="U433" s="3"/>
    </row>
    <row r="434" spans="5:21">
      <c r="E434" s="273">
        <f t="shared" ca="1" si="126"/>
        <v>250</v>
      </c>
      <c r="F434" s="272">
        <f t="shared" ca="1" si="125"/>
        <v>35.736846825164427</v>
      </c>
      <c r="G434" s="246">
        <v>32.672369478448388</v>
      </c>
      <c r="H434" s="259"/>
      <c r="I434" s="75"/>
      <c r="J434" s="258"/>
      <c r="K434" s="258"/>
      <c r="L434" s="258"/>
      <c r="M434" s="258"/>
      <c r="N434" s="258"/>
      <c r="O434" s="258"/>
      <c r="P434" s="258"/>
      <c r="Q434" s="258"/>
      <c r="R434" s="258"/>
      <c r="S434" s="258"/>
      <c r="T434" s="3"/>
      <c r="U434" s="3"/>
    </row>
    <row r="435" spans="5:21">
      <c r="E435" s="273">
        <f t="shared" ca="1" si="126"/>
        <v>251</v>
      </c>
      <c r="F435" s="272">
        <f t="shared" ca="1" si="125"/>
        <v>33.283793837032547</v>
      </c>
      <c r="G435" s="246">
        <v>32.680856536997602</v>
      </c>
      <c r="H435" s="259"/>
      <c r="I435" s="75"/>
      <c r="J435" s="258"/>
      <c r="K435" s="258"/>
      <c r="L435" s="258"/>
      <c r="M435" s="258"/>
      <c r="N435" s="258"/>
      <c r="O435" s="258"/>
      <c r="P435" s="258"/>
      <c r="Q435" s="258"/>
      <c r="R435" s="258"/>
      <c r="S435" s="258"/>
      <c r="T435" s="3"/>
      <c r="U435" s="3"/>
    </row>
    <row r="436" spans="5:21">
      <c r="E436" s="273">
        <f t="shared" ca="1" si="126"/>
        <v>252</v>
      </c>
      <c r="F436" s="272">
        <f t="shared" ca="1" si="125"/>
        <v>33.108816306886695</v>
      </c>
      <c r="G436" s="246">
        <v>32.686807245489909</v>
      </c>
      <c r="H436" s="259"/>
      <c r="I436" s="75"/>
      <c r="J436" s="258"/>
      <c r="K436" s="258"/>
      <c r="L436" s="258"/>
      <c r="M436" s="258"/>
      <c r="N436" s="258"/>
      <c r="O436" s="258"/>
      <c r="P436" s="258"/>
      <c r="Q436" s="258"/>
      <c r="R436" s="258"/>
      <c r="S436" s="258"/>
      <c r="T436" s="3"/>
      <c r="U436" s="3"/>
    </row>
    <row r="437" spans="5:21">
      <c r="E437" s="273">
        <f t="shared" ca="1" si="126"/>
        <v>253</v>
      </c>
      <c r="F437" s="272">
        <f t="shared" ca="1" si="125"/>
        <v>35.442912740417</v>
      </c>
      <c r="G437" s="246">
        <v>32.703144092659784</v>
      </c>
      <c r="H437" s="259"/>
      <c r="I437" s="75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3"/>
      <c r="U437" s="3"/>
    </row>
    <row r="438" spans="5:21">
      <c r="E438" s="273">
        <f t="shared" ca="1" si="126"/>
        <v>254</v>
      </c>
      <c r="F438" s="272">
        <f t="shared" ca="1" si="125"/>
        <v>33.823227616234483</v>
      </c>
      <c r="G438" s="246">
        <v>32.708682306419632</v>
      </c>
      <c r="H438" s="259"/>
      <c r="I438" s="75"/>
      <c r="J438" s="258"/>
      <c r="K438" s="258"/>
      <c r="L438" s="258"/>
      <c r="M438" s="258"/>
      <c r="N438" s="258"/>
      <c r="O438" s="258"/>
      <c r="P438" s="258"/>
      <c r="Q438" s="258"/>
      <c r="R438" s="258"/>
      <c r="S438" s="258"/>
      <c r="T438" s="3"/>
      <c r="U438" s="3"/>
    </row>
    <row r="439" spans="5:21">
      <c r="E439" s="273">
        <f t="shared" ca="1" si="126"/>
        <v>255</v>
      </c>
      <c r="F439" s="272">
        <f t="shared" ca="1" si="125"/>
        <v>36.755532245378028</v>
      </c>
      <c r="G439" s="246">
        <v>32.71598728266531</v>
      </c>
      <c r="H439" s="259"/>
      <c r="I439" s="75"/>
      <c r="J439" s="258"/>
      <c r="K439" s="258"/>
      <c r="L439" s="258"/>
      <c r="M439" s="258"/>
      <c r="N439" s="258"/>
      <c r="O439" s="258"/>
      <c r="P439" s="258"/>
      <c r="Q439" s="258"/>
      <c r="R439" s="258"/>
      <c r="S439" s="258"/>
      <c r="T439" s="3"/>
      <c r="U439" s="3"/>
    </row>
    <row r="440" spans="5:21">
      <c r="E440" s="273">
        <f t="shared" ca="1" si="126"/>
        <v>256</v>
      </c>
      <c r="F440" s="272">
        <f t="shared" ca="1" si="125"/>
        <v>34.898017463087626</v>
      </c>
      <c r="G440" s="246">
        <v>32.718578186552151</v>
      </c>
      <c r="H440" s="259"/>
      <c r="I440" s="75"/>
      <c r="J440" s="258"/>
      <c r="K440" s="258"/>
      <c r="L440" s="258"/>
      <c r="M440" s="258"/>
      <c r="N440" s="258"/>
      <c r="O440" s="258"/>
      <c r="P440" s="258"/>
      <c r="Q440" s="258"/>
      <c r="R440" s="258"/>
      <c r="S440" s="258"/>
      <c r="T440" s="3"/>
      <c r="U440" s="3"/>
    </row>
    <row r="441" spans="5:21">
      <c r="E441" s="273">
        <f t="shared" ca="1" si="126"/>
        <v>257</v>
      </c>
      <c r="F441" s="272">
        <f t="shared" ref="F441:F504" ca="1" si="127">NORMINV(RAND(),$O$186,($O$187-$O$185)/$O$188)</f>
        <v>36.563412743471588</v>
      </c>
      <c r="G441" s="246">
        <v>32.718685493959299</v>
      </c>
      <c r="H441" s="259"/>
      <c r="I441" s="75"/>
      <c r="J441" s="258"/>
      <c r="K441" s="258"/>
      <c r="L441" s="258"/>
      <c r="M441" s="258"/>
      <c r="N441" s="258"/>
      <c r="O441" s="258"/>
      <c r="P441" s="258"/>
      <c r="Q441" s="258"/>
      <c r="R441" s="258"/>
      <c r="S441" s="258"/>
      <c r="T441" s="3"/>
      <c r="U441" s="3"/>
    </row>
    <row r="442" spans="5:21">
      <c r="E442" s="273">
        <f t="shared" ref="E442:E505" ca="1" si="128">IF(F442&lt;&gt;0,E441+1,"")</f>
        <v>258</v>
      </c>
      <c r="F442" s="272">
        <f t="shared" ca="1" si="127"/>
        <v>34.576416036654088</v>
      </c>
      <c r="G442" s="246">
        <v>32.729421503462291</v>
      </c>
      <c r="H442" s="259"/>
      <c r="I442" s="75"/>
      <c r="J442" s="258"/>
      <c r="K442" s="258"/>
      <c r="L442" s="258"/>
      <c r="M442" s="258"/>
      <c r="N442" s="258"/>
      <c r="O442" s="258"/>
      <c r="P442" s="258"/>
      <c r="Q442" s="258"/>
      <c r="R442" s="258"/>
      <c r="S442" s="258"/>
      <c r="T442" s="3"/>
      <c r="U442" s="3"/>
    </row>
    <row r="443" spans="5:21">
      <c r="E443" s="273">
        <f t="shared" ca="1" si="128"/>
        <v>259</v>
      </c>
      <c r="F443" s="272">
        <f t="shared" ca="1" si="127"/>
        <v>31.436168745254044</v>
      </c>
      <c r="G443" s="246">
        <v>32.731862915960484</v>
      </c>
      <c r="H443" s="259"/>
      <c r="I443" s="75"/>
      <c r="J443" s="258"/>
      <c r="K443" s="258"/>
      <c r="L443" s="258"/>
      <c r="M443" s="258"/>
      <c r="N443" s="258"/>
      <c r="O443" s="258"/>
      <c r="P443" s="258"/>
      <c r="Q443" s="258"/>
      <c r="R443" s="258"/>
      <c r="S443" s="258"/>
      <c r="T443" s="3"/>
      <c r="U443" s="3"/>
    </row>
    <row r="444" spans="5:21">
      <c r="E444" s="273">
        <f t="shared" ca="1" si="128"/>
        <v>260</v>
      </c>
      <c r="F444" s="272">
        <f t="shared" ca="1" si="127"/>
        <v>36.228798376607699</v>
      </c>
      <c r="G444" s="246">
        <v>32.739485472376522</v>
      </c>
      <c r="H444" s="259"/>
      <c r="I444" s="75"/>
      <c r="J444" s="258"/>
      <c r="K444" s="258"/>
      <c r="L444" s="258"/>
      <c r="M444" s="258"/>
      <c r="N444" s="258"/>
      <c r="O444" s="258"/>
      <c r="P444" s="258"/>
      <c r="Q444" s="258"/>
      <c r="R444" s="258"/>
      <c r="S444" s="258"/>
      <c r="T444" s="3"/>
      <c r="U444" s="3"/>
    </row>
    <row r="445" spans="5:21">
      <c r="E445" s="273">
        <f t="shared" ca="1" si="128"/>
        <v>261</v>
      </c>
      <c r="F445" s="272">
        <f t="shared" ca="1" si="127"/>
        <v>34.245417043211361</v>
      </c>
      <c r="G445" s="246">
        <v>32.741143943263957</v>
      </c>
      <c r="H445" s="259"/>
      <c r="I445" s="75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3"/>
      <c r="U445" s="3"/>
    </row>
    <row r="446" spans="5:21">
      <c r="E446" s="273">
        <f t="shared" ca="1" si="128"/>
        <v>262</v>
      </c>
      <c r="F446" s="272">
        <f t="shared" ca="1" si="127"/>
        <v>30.903434925273633</v>
      </c>
      <c r="G446" s="246">
        <v>32.741560114128426</v>
      </c>
      <c r="H446" s="259"/>
      <c r="I446" s="75"/>
      <c r="J446" s="258"/>
      <c r="K446" s="258"/>
      <c r="L446" s="258"/>
      <c r="M446" s="258"/>
      <c r="N446" s="258"/>
      <c r="O446" s="258"/>
      <c r="P446" s="258"/>
      <c r="Q446" s="258"/>
      <c r="R446" s="258"/>
      <c r="S446" s="258"/>
      <c r="T446" s="3"/>
      <c r="U446" s="3"/>
    </row>
    <row r="447" spans="5:21">
      <c r="E447" s="273">
        <f t="shared" ca="1" si="128"/>
        <v>263</v>
      </c>
      <c r="F447" s="272">
        <f t="shared" ca="1" si="127"/>
        <v>36.945371720769593</v>
      </c>
      <c r="G447" s="246">
        <v>32.743582789273482</v>
      </c>
      <c r="H447" s="259"/>
      <c r="I447" s="75"/>
      <c r="J447" s="258"/>
      <c r="K447" s="258"/>
      <c r="L447" s="258"/>
      <c r="M447" s="258"/>
      <c r="N447" s="258"/>
      <c r="O447" s="258"/>
      <c r="P447" s="258"/>
      <c r="Q447" s="258"/>
      <c r="R447" s="258"/>
      <c r="S447" s="258"/>
      <c r="T447" s="3"/>
      <c r="U447" s="3"/>
    </row>
    <row r="448" spans="5:21">
      <c r="E448" s="273">
        <f t="shared" ca="1" si="128"/>
        <v>264</v>
      </c>
      <c r="F448" s="272">
        <f t="shared" ca="1" si="127"/>
        <v>36.105526784441402</v>
      </c>
      <c r="G448" s="246">
        <v>32.748239189781323</v>
      </c>
      <c r="H448" s="259"/>
      <c r="I448" s="75"/>
      <c r="J448" s="258"/>
      <c r="K448" s="258"/>
      <c r="L448" s="258"/>
      <c r="M448" s="258"/>
      <c r="N448" s="258"/>
      <c r="O448" s="258"/>
      <c r="P448" s="258"/>
      <c r="Q448" s="258"/>
      <c r="R448" s="258"/>
      <c r="S448" s="258"/>
      <c r="T448" s="3"/>
      <c r="U448" s="3"/>
    </row>
    <row r="449" spans="5:21">
      <c r="E449" s="273">
        <f t="shared" ca="1" si="128"/>
        <v>265</v>
      </c>
      <c r="F449" s="272">
        <f t="shared" ca="1" si="127"/>
        <v>31.213502761149595</v>
      </c>
      <c r="G449" s="246">
        <v>32.750616702749461</v>
      </c>
      <c r="H449" s="259"/>
      <c r="I449" s="75"/>
      <c r="J449" s="258"/>
      <c r="K449" s="258"/>
      <c r="L449" s="258"/>
      <c r="M449" s="258"/>
      <c r="N449" s="258"/>
      <c r="O449" s="258"/>
      <c r="P449" s="258"/>
      <c r="Q449" s="258"/>
      <c r="R449" s="258"/>
      <c r="S449" s="258"/>
      <c r="T449" s="3"/>
      <c r="U449" s="3"/>
    </row>
    <row r="450" spans="5:21">
      <c r="E450" s="273">
        <f t="shared" ca="1" si="128"/>
        <v>266</v>
      </c>
      <c r="F450" s="272">
        <f t="shared" ca="1" si="127"/>
        <v>35.014736633019922</v>
      </c>
      <c r="G450" s="246">
        <v>32.761557222348046</v>
      </c>
      <c r="H450" s="259"/>
      <c r="I450" s="75"/>
      <c r="J450" s="258"/>
      <c r="K450" s="258"/>
      <c r="L450" s="258"/>
      <c r="M450" s="258"/>
      <c r="N450" s="258"/>
      <c r="O450" s="258"/>
      <c r="P450" s="258"/>
      <c r="Q450" s="258"/>
      <c r="R450" s="258"/>
      <c r="S450" s="258"/>
      <c r="T450" s="3"/>
      <c r="U450" s="3"/>
    </row>
    <row r="451" spans="5:21">
      <c r="E451" s="273">
        <f t="shared" ca="1" si="128"/>
        <v>267</v>
      </c>
      <c r="F451" s="272">
        <f t="shared" ca="1" si="127"/>
        <v>34.766856275705393</v>
      </c>
      <c r="G451" s="246">
        <v>32.768222205678086</v>
      </c>
      <c r="H451" s="259"/>
      <c r="I451" s="75"/>
      <c r="J451" s="258"/>
      <c r="K451" s="258"/>
      <c r="L451" s="258"/>
      <c r="M451" s="258"/>
      <c r="N451" s="258"/>
      <c r="O451" s="258"/>
      <c r="P451" s="258"/>
      <c r="Q451" s="258"/>
      <c r="R451" s="258"/>
      <c r="S451" s="258"/>
      <c r="T451" s="3"/>
      <c r="U451" s="3"/>
    </row>
    <row r="452" spans="5:21">
      <c r="E452" s="273">
        <f t="shared" ca="1" si="128"/>
        <v>268</v>
      </c>
      <c r="F452" s="272">
        <f t="shared" ca="1" si="127"/>
        <v>35.613535126701244</v>
      </c>
      <c r="G452" s="246">
        <v>32.77421762356645</v>
      </c>
      <c r="H452" s="259"/>
      <c r="I452" s="75"/>
      <c r="J452" s="258"/>
      <c r="K452" s="258"/>
      <c r="L452" s="258"/>
      <c r="M452" s="258"/>
      <c r="N452" s="258"/>
      <c r="O452" s="258"/>
      <c r="P452" s="258"/>
      <c r="Q452" s="258"/>
      <c r="R452" s="258"/>
      <c r="S452" s="258"/>
      <c r="T452" s="3"/>
      <c r="U452" s="3"/>
    </row>
    <row r="453" spans="5:21">
      <c r="E453" s="273">
        <f t="shared" ca="1" si="128"/>
        <v>269</v>
      </c>
      <c r="F453" s="272">
        <f t="shared" ca="1" si="127"/>
        <v>34.637833000279059</v>
      </c>
      <c r="G453" s="246">
        <v>32.776584596300175</v>
      </c>
      <c r="H453" s="259"/>
      <c r="I453" s="75"/>
      <c r="J453" s="258"/>
      <c r="K453" s="258"/>
      <c r="L453" s="258"/>
      <c r="M453" s="258"/>
      <c r="N453" s="258"/>
      <c r="O453" s="258"/>
      <c r="P453" s="258"/>
      <c r="Q453" s="258"/>
      <c r="R453" s="258"/>
      <c r="S453" s="258"/>
      <c r="T453" s="3"/>
      <c r="U453" s="3"/>
    </row>
    <row r="454" spans="5:21">
      <c r="E454" s="273">
        <f t="shared" ca="1" si="128"/>
        <v>270</v>
      </c>
      <c r="F454" s="272">
        <f t="shared" ca="1" si="127"/>
        <v>35.295418089280531</v>
      </c>
      <c r="G454" s="246">
        <v>32.776870546504902</v>
      </c>
      <c r="H454" s="259"/>
      <c r="I454" s="75"/>
      <c r="J454" s="258"/>
      <c r="K454" s="258"/>
      <c r="L454" s="258"/>
      <c r="M454" s="258"/>
      <c r="N454" s="258"/>
      <c r="O454" s="258"/>
      <c r="P454" s="258"/>
      <c r="Q454" s="258"/>
      <c r="R454" s="258"/>
      <c r="S454" s="258"/>
      <c r="T454" s="3"/>
      <c r="U454" s="3"/>
    </row>
    <row r="455" spans="5:21">
      <c r="E455" s="273">
        <f t="shared" ca="1" si="128"/>
        <v>271</v>
      </c>
      <c r="F455" s="272">
        <f t="shared" ca="1" si="127"/>
        <v>34.908839376821099</v>
      </c>
      <c r="G455" s="246">
        <v>32.786749965804304</v>
      </c>
      <c r="H455" s="259"/>
      <c r="I455" s="75"/>
      <c r="J455" s="258"/>
      <c r="K455" s="258"/>
      <c r="L455" s="258"/>
      <c r="M455" s="258"/>
      <c r="N455" s="258"/>
      <c r="O455" s="258"/>
      <c r="P455" s="258"/>
      <c r="Q455" s="258"/>
      <c r="R455" s="258"/>
      <c r="S455" s="258"/>
      <c r="T455" s="3"/>
      <c r="U455" s="3"/>
    </row>
    <row r="456" spans="5:21">
      <c r="E456" s="273">
        <f t="shared" ca="1" si="128"/>
        <v>272</v>
      </c>
      <c r="F456" s="272">
        <f t="shared" ca="1" si="127"/>
        <v>36.508427581981984</v>
      </c>
      <c r="G456" s="246">
        <v>32.789284740447336</v>
      </c>
      <c r="H456" s="259"/>
      <c r="I456" s="75"/>
      <c r="J456" s="258"/>
      <c r="K456" s="258"/>
      <c r="L456" s="258"/>
      <c r="M456" s="258"/>
      <c r="N456" s="258"/>
      <c r="O456" s="258"/>
      <c r="P456" s="258"/>
      <c r="Q456" s="258"/>
      <c r="R456" s="258"/>
      <c r="S456" s="258"/>
      <c r="T456" s="3"/>
      <c r="U456" s="3"/>
    </row>
    <row r="457" spans="5:21">
      <c r="E457" s="273">
        <f t="shared" ca="1" si="128"/>
        <v>273</v>
      </c>
      <c r="F457" s="272">
        <f t="shared" ca="1" si="127"/>
        <v>35.76817227537618</v>
      </c>
      <c r="G457" s="246">
        <v>32.802492018228094</v>
      </c>
      <c r="H457" s="259"/>
      <c r="I457" s="75"/>
      <c r="J457" s="258"/>
      <c r="K457" s="258"/>
      <c r="L457" s="258"/>
      <c r="M457" s="258"/>
      <c r="N457" s="258"/>
      <c r="O457" s="258"/>
      <c r="P457" s="258"/>
      <c r="Q457" s="258"/>
      <c r="R457" s="258"/>
      <c r="S457" s="258"/>
      <c r="T457" s="3"/>
      <c r="U457" s="3"/>
    </row>
    <row r="458" spans="5:21">
      <c r="E458" s="273">
        <f t="shared" ca="1" si="128"/>
        <v>274</v>
      </c>
      <c r="F458" s="272">
        <f t="shared" ca="1" si="127"/>
        <v>31.103505694616938</v>
      </c>
      <c r="G458" s="246">
        <v>32.808243892117702</v>
      </c>
      <c r="H458" s="259"/>
      <c r="I458" s="75"/>
      <c r="J458" s="258"/>
      <c r="K458" s="258"/>
      <c r="L458" s="258"/>
      <c r="M458" s="258"/>
      <c r="N458" s="258"/>
      <c r="O458" s="258"/>
      <c r="P458" s="258"/>
      <c r="Q458" s="258"/>
      <c r="R458" s="258"/>
      <c r="S458" s="258"/>
      <c r="T458" s="3"/>
      <c r="U458" s="3"/>
    </row>
    <row r="459" spans="5:21">
      <c r="E459" s="273">
        <f t="shared" ca="1" si="128"/>
        <v>275</v>
      </c>
      <c r="F459" s="272">
        <f t="shared" ca="1" si="127"/>
        <v>33.115534369165545</v>
      </c>
      <c r="G459" s="246">
        <v>32.813589069881935</v>
      </c>
      <c r="H459" s="259"/>
      <c r="I459" s="75"/>
      <c r="J459" s="258"/>
      <c r="K459" s="258"/>
      <c r="L459" s="258"/>
      <c r="M459" s="258"/>
      <c r="N459" s="258"/>
      <c r="O459" s="258"/>
      <c r="P459" s="258"/>
      <c r="Q459" s="258"/>
      <c r="R459" s="258"/>
      <c r="S459" s="258"/>
      <c r="T459" s="3"/>
      <c r="U459" s="3"/>
    </row>
    <row r="460" spans="5:21">
      <c r="E460" s="273">
        <f t="shared" ca="1" si="128"/>
        <v>276</v>
      </c>
      <c r="F460" s="272">
        <f t="shared" ca="1" si="127"/>
        <v>32.685478574049284</v>
      </c>
      <c r="G460" s="246">
        <v>32.819865791159259</v>
      </c>
      <c r="H460" s="259"/>
      <c r="I460" s="75"/>
      <c r="J460" s="258"/>
      <c r="K460" s="258"/>
      <c r="L460" s="258"/>
      <c r="M460" s="258"/>
      <c r="N460" s="258"/>
      <c r="O460" s="258"/>
      <c r="P460" s="258"/>
      <c r="Q460" s="258"/>
      <c r="R460" s="258"/>
      <c r="S460" s="258"/>
      <c r="T460" s="3"/>
      <c r="U460" s="3"/>
    </row>
    <row r="461" spans="5:21">
      <c r="E461" s="273">
        <f t="shared" ca="1" si="128"/>
        <v>277</v>
      </c>
      <c r="F461" s="272">
        <f t="shared" ca="1" si="127"/>
        <v>34.129307326486597</v>
      </c>
      <c r="G461" s="246">
        <v>32.832912289431562</v>
      </c>
      <c r="H461" s="259"/>
      <c r="I461" s="75"/>
      <c r="J461" s="258"/>
      <c r="K461" s="258"/>
      <c r="L461" s="258"/>
      <c r="M461" s="258"/>
      <c r="N461" s="258"/>
      <c r="O461" s="258"/>
      <c r="P461" s="258"/>
      <c r="Q461" s="258"/>
      <c r="R461" s="258"/>
      <c r="S461" s="258"/>
      <c r="T461" s="3"/>
      <c r="U461" s="3"/>
    </row>
    <row r="462" spans="5:21">
      <c r="E462" s="273">
        <f t="shared" ca="1" si="128"/>
        <v>278</v>
      </c>
      <c r="F462" s="272">
        <f t="shared" ca="1" si="127"/>
        <v>33.344844188907558</v>
      </c>
      <c r="G462" s="246">
        <v>32.852477009846467</v>
      </c>
      <c r="H462" s="259"/>
      <c r="I462" s="75"/>
      <c r="J462" s="258"/>
      <c r="K462" s="258"/>
      <c r="L462" s="258"/>
      <c r="M462" s="258"/>
      <c r="N462" s="258"/>
      <c r="O462" s="258"/>
      <c r="P462" s="258"/>
      <c r="Q462" s="258"/>
      <c r="R462" s="258"/>
      <c r="S462" s="258"/>
      <c r="T462" s="3"/>
      <c r="U462" s="3"/>
    </row>
    <row r="463" spans="5:21">
      <c r="E463" s="273">
        <f t="shared" ca="1" si="128"/>
        <v>279</v>
      </c>
      <c r="F463" s="272">
        <f t="shared" ca="1" si="127"/>
        <v>33.014113592637734</v>
      </c>
      <c r="G463" s="246">
        <v>32.857072544233112</v>
      </c>
      <c r="H463" s="259"/>
      <c r="I463" s="75"/>
      <c r="J463" s="258"/>
      <c r="K463" s="258"/>
      <c r="L463" s="258"/>
      <c r="M463" s="258"/>
      <c r="N463" s="258"/>
      <c r="O463" s="258"/>
      <c r="P463" s="258"/>
      <c r="Q463" s="258"/>
      <c r="R463" s="258"/>
      <c r="S463" s="258"/>
      <c r="T463" s="3"/>
      <c r="U463" s="3"/>
    </row>
    <row r="464" spans="5:21">
      <c r="E464" s="273">
        <f t="shared" ca="1" si="128"/>
        <v>280</v>
      </c>
      <c r="F464" s="272">
        <f t="shared" ca="1" si="127"/>
        <v>30.777449906023939</v>
      </c>
      <c r="G464" s="246">
        <v>32.86453847016832</v>
      </c>
      <c r="H464" s="259"/>
      <c r="I464" s="75"/>
      <c r="J464" s="258"/>
      <c r="K464" s="258"/>
      <c r="L464" s="258"/>
      <c r="M464" s="258"/>
      <c r="N464" s="258"/>
      <c r="O464" s="258"/>
      <c r="P464" s="258"/>
      <c r="Q464" s="258"/>
      <c r="R464" s="258"/>
      <c r="S464" s="258"/>
      <c r="T464" s="3"/>
      <c r="U464" s="3"/>
    </row>
    <row r="465" spans="5:21">
      <c r="E465" s="273">
        <f t="shared" ca="1" si="128"/>
        <v>281</v>
      </c>
      <c r="F465" s="272">
        <f t="shared" ca="1" si="127"/>
        <v>31.955121241555354</v>
      </c>
      <c r="G465" s="246">
        <v>32.870149538489308</v>
      </c>
      <c r="H465" s="259"/>
      <c r="I465" s="75"/>
      <c r="J465" s="258"/>
      <c r="K465" s="258"/>
      <c r="L465" s="258"/>
      <c r="M465" s="258"/>
      <c r="N465" s="258"/>
      <c r="O465" s="258"/>
      <c r="P465" s="258"/>
      <c r="Q465" s="258"/>
      <c r="R465" s="258"/>
      <c r="S465" s="258"/>
      <c r="T465" s="3"/>
      <c r="U465" s="3"/>
    </row>
    <row r="466" spans="5:21">
      <c r="E466" s="273">
        <f t="shared" ca="1" si="128"/>
        <v>282</v>
      </c>
      <c r="F466" s="272">
        <f t="shared" ca="1" si="127"/>
        <v>34.186988785859896</v>
      </c>
      <c r="G466" s="246">
        <v>32.872858877686284</v>
      </c>
      <c r="H466" s="259"/>
      <c r="I466" s="75"/>
      <c r="J466" s="258"/>
      <c r="K466" s="258"/>
      <c r="L466" s="258"/>
      <c r="M466" s="258"/>
      <c r="N466" s="258"/>
      <c r="O466" s="258"/>
      <c r="P466" s="258"/>
      <c r="Q466" s="258"/>
      <c r="R466" s="258"/>
      <c r="S466" s="258"/>
      <c r="T466" s="3"/>
      <c r="U466" s="3"/>
    </row>
    <row r="467" spans="5:21">
      <c r="E467" s="273">
        <f t="shared" ca="1" si="128"/>
        <v>283</v>
      </c>
      <c r="F467" s="272">
        <f t="shared" ca="1" si="127"/>
        <v>34.515568509265407</v>
      </c>
      <c r="G467" s="246">
        <v>32.874814191694391</v>
      </c>
      <c r="H467" s="259"/>
      <c r="I467" s="75"/>
      <c r="J467" s="258"/>
      <c r="K467" s="258"/>
      <c r="L467" s="258"/>
      <c r="M467" s="258"/>
      <c r="N467" s="258"/>
      <c r="O467" s="258"/>
      <c r="P467" s="258"/>
      <c r="Q467" s="258"/>
      <c r="R467" s="258"/>
      <c r="S467" s="258"/>
      <c r="T467" s="3"/>
      <c r="U467" s="3"/>
    </row>
    <row r="468" spans="5:21">
      <c r="E468" s="273">
        <f t="shared" ca="1" si="128"/>
        <v>284</v>
      </c>
      <c r="F468" s="272">
        <f t="shared" ca="1" si="127"/>
        <v>35.615134318141322</v>
      </c>
      <c r="G468" s="246">
        <v>32.875374718591743</v>
      </c>
      <c r="H468" s="259"/>
      <c r="I468" s="75"/>
      <c r="J468" s="258"/>
      <c r="K468" s="258"/>
      <c r="L468" s="258"/>
      <c r="M468" s="258"/>
      <c r="N468" s="258"/>
      <c r="O468" s="258"/>
      <c r="P468" s="258"/>
      <c r="Q468" s="258"/>
      <c r="R468" s="258"/>
      <c r="S468" s="258"/>
      <c r="T468" s="3"/>
      <c r="U468" s="3"/>
    </row>
    <row r="469" spans="5:21">
      <c r="E469" s="273">
        <f t="shared" ca="1" si="128"/>
        <v>285</v>
      </c>
      <c r="F469" s="272">
        <f t="shared" ca="1" si="127"/>
        <v>32.239771485601423</v>
      </c>
      <c r="G469" s="246">
        <v>32.876439579843179</v>
      </c>
      <c r="H469" s="259"/>
      <c r="I469" s="75"/>
      <c r="J469" s="258"/>
      <c r="K469" s="258"/>
      <c r="L469" s="258"/>
      <c r="M469" s="258"/>
      <c r="N469" s="258"/>
      <c r="O469" s="258"/>
      <c r="P469" s="258"/>
      <c r="Q469" s="258"/>
      <c r="R469" s="258"/>
      <c r="S469" s="258"/>
      <c r="T469" s="3"/>
      <c r="U469" s="3"/>
    </row>
    <row r="470" spans="5:21">
      <c r="E470" s="273">
        <f t="shared" ca="1" si="128"/>
        <v>286</v>
      </c>
      <c r="F470" s="272">
        <f t="shared" ca="1" si="127"/>
        <v>31.910257389546206</v>
      </c>
      <c r="G470" s="246">
        <v>32.882641960923827</v>
      </c>
      <c r="H470" s="259"/>
      <c r="I470" s="75"/>
      <c r="J470" s="258"/>
      <c r="K470" s="258"/>
      <c r="L470" s="258"/>
      <c r="M470" s="258"/>
      <c r="N470" s="258"/>
      <c r="O470" s="258"/>
      <c r="P470" s="258"/>
      <c r="Q470" s="258"/>
      <c r="R470" s="258"/>
      <c r="S470" s="258"/>
      <c r="T470" s="3"/>
      <c r="U470" s="3"/>
    </row>
    <row r="471" spans="5:21">
      <c r="E471" s="273">
        <f t="shared" ca="1" si="128"/>
        <v>287</v>
      </c>
      <c r="F471" s="272">
        <f t="shared" ca="1" si="127"/>
        <v>32.448431751983229</v>
      </c>
      <c r="G471" s="246">
        <v>32.88741067557536</v>
      </c>
      <c r="H471" s="259"/>
      <c r="I471" s="75"/>
      <c r="J471" s="258"/>
      <c r="K471" s="258"/>
      <c r="L471" s="258"/>
      <c r="M471" s="258"/>
      <c r="N471" s="258"/>
      <c r="O471" s="258"/>
      <c r="P471" s="258"/>
      <c r="Q471" s="258"/>
      <c r="R471" s="258"/>
      <c r="S471" s="258"/>
      <c r="T471" s="3"/>
      <c r="U471" s="3"/>
    </row>
    <row r="472" spans="5:21">
      <c r="E472" s="273">
        <f t="shared" ca="1" si="128"/>
        <v>288</v>
      </c>
      <c r="F472" s="272">
        <f t="shared" ca="1" si="127"/>
        <v>36.310190599983954</v>
      </c>
      <c r="G472" s="246">
        <v>32.892426277750147</v>
      </c>
      <c r="H472" s="259"/>
      <c r="I472" s="75"/>
      <c r="J472" s="258"/>
      <c r="K472" s="258"/>
      <c r="L472" s="258"/>
      <c r="M472" s="258"/>
      <c r="N472" s="258"/>
      <c r="O472" s="258"/>
      <c r="P472" s="258"/>
      <c r="Q472" s="258"/>
      <c r="R472" s="258"/>
      <c r="S472" s="258"/>
      <c r="T472" s="3"/>
      <c r="U472" s="3"/>
    </row>
    <row r="473" spans="5:21">
      <c r="E473" s="273">
        <f t="shared" ca="1" si="128"/>
        <v>289</v>
      </c>
      <c r="F473" s="272">
        <f t="shared" ca="1" si="127"/>
        <v>30.478876268737125</v>
      </c>
      <c r="G473" s="246">
        <v>32.898184500286909</v>
      </c>
      <c r="H473" s="259"/>
      <c r="I473" s="75"/>
      <c r="J473" s="258"/>
      <c r="K473" s="258"/>
      <c r="L473" s="258"/>
      <c r="M473" s="258"/>
      <c r="N473" s="258"/>
      <c r="O473" s="258"/>
      <c r="P473" s="258"/>
      <c r="Q473" s="258"/>
      <c r="R473" s="258"/>
      <c r="S473" s="258"/>
      <c r="T473" s="3"/>
      <c r="U473" s="3"/>
    </row>
    <row r="474" spans="5:21">
      <c r="E474" s="273">
        <f t="shared" ca="1" si="128"/>
        <v>290</v>
      </c>
      <c r="F474" s="272">
        <f t="shared" ca="1" si="127"/>
        <v>31.078253303863171</v>
      </c>
      <c r="G474" s="246">
        <v>32.902066358722365</v>
      </c>
      <c r="H474" s="259"/>
      <c r="I474" s="75"/>
      <c r="J474" s="258"/>
      <c r="K474" s="258"/>
      <c r="L474" s="258"/>
      <c r="M474" s="258"/>
      <c r="N474" s="258"/>
      <c r="O474" s="258"/>
      <c r="P474" s="258"/>
      <c r="Q474" s="258"/>
      <c r="R474" s="258"/>
      <c r="S474" s="258"/>
      <c r="T474" s="3"/>
      <c r="U474" s="3"/>
    </row>
    <row r="475" spans="5:21">
      <c r="E475" s="273">
        <f t="shared" ca="1" si="128"/>
        <v>291</v>
      </c>
      <c r="F475" s="272">
        <f t="shared" ca="1" si="127"/>
        <v>33.570465156108241</v>
      </c>
      <c r="G475" s="246">
        <v>32.904784272594618</v>
      </c>
      <c r="H475" s="259"/>
      <c r="I475" s="75"/>
      <c r="J475" s="258"/>
      <c r="K475" s="258"/>
      <c r="L475" s="258"/>
      <c r="M475" s="258"/>
      <c r="N475" s="258"/>
      <c r="O475" s="258"/>
      <c r="P475" s="258"/>
      <c r="Q475" s="258"/>
      <c r="R475" s="258"/>
      <c r="S475" s="258"/>
      <c r="T475" s="3"/>
      <c r="U475" s="3"/>
    </row>
    <row r="476" spans="5:21">
      <c r="E476" s="273">
        <f t="shared" ca="1" si="128"/>
        <v>292</v>
      </c>
      <c r="F476" s="272">
        <f t="shared" ca="1" si="127"/>
        <v>31.659902227801052</v>
      </c>
      <c r="G476" s="246">
        <v>32.913293849328085</v>
      </c>
      <c r="H476" s="259"/>
      <c r="I476" s="75"/>
      <c r="J476" s="258"/>
      <c r="K476" s="258"/>
      <c r="L476" s="258"/>
      <c r="M476" s="258"/>
      <c r="N476" s="258"/>
      <c r="O476" s="258"/>
      <c r="P476" s="258"/>
      <c r="Q476" s="258"/>
      <c r="R476" s="258"/>
      <c r="S476" s="258"/>
      <c r="T476" s="3"/>
      <c r="U476" s="3"/>
    </row>
    <row r="477" spans="5:21">
      <c r="E477" s="273">
        <f t="shared" ca="1" si="128"/>
        <v>293</v>
      </c>
      <c r="F477" s="272">
        <f t="shared" ca="1" si="127"/>
        <v>35.315327145421499</v>
      </c>
      <c r="G477" s="246">
        <v>32.940012277812677</v>
      </c>
      <c r="H477" s="259"/>
      <c r="I477" s="75"/>
      <c r="J477" s="258"/>
      <c r="K477" s="258"/>
      <c r="L477" s="258"/>
      <c r="M477" s="258"/>
      <c r="N477" s="258"/>
      <c r="O477" s="258"/>
      <c r="P477" s="258"/>
      <c r="Q477" s="258"/>
      <c r="R477" s="258"/>
      <c r="S477" s="258"/>
      <c r="T477" s="3"/>
      <c r="U477" s="3"/>
    </row>
    <row r="478" spans="5:21">
      <c r="E478" s="273">
        <f t="shared" ca="1" si="128"/>
        <v>294</v>
      </c>
      <c r="F478" s="272">
        <f t="shared" ca="1" si="127"/>
        <v>34.616985998561418</v>
      </c>
      <c r="G478" s="246">
        <v>32.945336013402212</v>
      </c>
      <c r="H478" s="259"/>
      <c r="I478" s="75"/>
      <c r="J478" s="258"/>
      <c r="K478" s="258"/>
      <c r="L478" s="258"/>
      <c r="M478" s="258"/>
      <c r="N478" s="258"/>
      <c r="O478" s="258"/>
      <c r="P478" s="258"/>
      <c r="Q478" s="258"/>
      <c r="R478" s="258"/>
      <c r="S478" s="258"/>
      <c r="T478" s="3"/>
      <c r="U478" s="3"/>
    </row>
    <row r="479" spans="5:21">
      <c r="E479" s="273">
        <f t="shared" ca="1" si="128"/>
        <v>295</v>
      </c>
      <c r="F479" s="272">
        <f t="shared" ca="1" si="127"/>
        <v>30.881274992334713</v>
      </c>
      <c r="G479" s="246">
        <v>32.94781923202067</v>
      </c>
      <c r="H479" s="259"/>
      <c r="I479" s="75"/>
      <c r="J479" s="258"/>
      <c r="K479" s="258"/>
      <c r="L479" s="258"/>
      <c r="M479" s="258"/>
      <c r="N479" s="258"/>
      <c r="O479" s="258"/>
      <c r="P479" s="258"/>
      <c r="Q479" s="258"/>
      <c r="R479" s="258"/>
      <c r="S479" s="258"/>
      <c r="T479" s="3"/>
      <c r="U479" s="3"/>
    </row>
    <row r="480" spans="5:21">
      <c r="E480" s="273">
        <f t="shared" ca="1" si="128"/>
        <v>296</v>
      </c>
      <c r="F480" s="272">
        <f t="shared" ca="1" si="127"/>
        <v>31.00569196022623</v>
      </c>
      <c r="G480" s="246">
        <v>32.95098069803894</v>
      </c>
      <c r="H480" s="259"/>
      <c r="I480" s="75"/>
      <c r="J480" s="258"/>
      <c r="K480" s="258"/>
      <c r="L480" s="258"/>
      <c r="M480" s="258"/>
      <c r="N480" s="258"/>
      <c r="O480" s="258"/>
      <c r="P480" s="258"/>
      <c r="Q480" s="258"/>
      <c r="R480" s="258"/>
      <c r="S480" s="258"/>
      <c r="T480" s="3"/>
      <c r="U480" s="3"/>
    </row>
    <row r="481" spans="5:21">
      <c r="E481" s="273">
        <f t="shared" ca="1" si="128"/>
        <v>297</v>
      </c>
      <c r="F481" s="272">
        <f t="shared" ca="1" si="127"/>
        <v>34.75248332183191</v>
      </c>
      <c r="G481" s="246">
        <v>32.956148388836212</v>
      </c>
      <c r="H481" s="259"/>
      <c r="I481" s="75"/>
      <c r="J481" s="258"/>
      <c r="K481" s="258"/>
      <c r="L481" s="258"/>
      <c r="M481" s="258"/>
      <c r="N481" s="258"/>
      <c r="O481" s="258"/>
      <c r="P481" s="258"/>
      <c r="Q481" s="258"/>
      <c r="R481" s="258"/>
      <c r="S481" s="258"/>
      <c r="T481" s="3"/>
      <c r="U481" s="3"/>
    </row>
    <row r="482" spans="5:21">
      <c r="E482" s="273">
        <f t="shared" ca="1" si="128"/>
        <v>298</v>
      </c>
      <c r="F482" s="272">
        <f t="shared" ca="1" si="127"/>
        <v>31.82628615295306</v>
      </c>
      <c r="G482" s="246">
        <v>32.959132214184471</v>
      </c>
      <c r="H482" s="259"/>
      <c r="I482" s="75"/>
      <c r="J482" s="258"/>
      <c r="K482" s="258"/>
      <c r="L482" s="258"/>
      <c r="M482" s="258"/>
      <c r="N482" s="258"/>
      <c r="O482" s="258"/>
      <c r="P482" s="258"/>
      <c r="Q482" s="258"/>
      <c r="R482" s="258"/>
      <c r="S482" s="258"/>
      <c r="T482" s="3"/>
      <c r="U482" s="3"/>
    </row>
    <row r="483" spans="5:21">
      <c r="E483" s="273">
        <f t="shared" ca="1" si="128"/>
        <v>299</v>
      </c>
      <c r="F483" s="272">
        <f t="shared" ca="1" si="127"/>
        <v>31.762124479668309</v>
      </c>
      <c r="G483" s="246">
        <v>32.966005250103642</v>
      </c>
      <c r="H483" s="259"/>
      <c r="I483" s="75"/>
      <c r="J483" s="258"/>
      <c r="K483" s="258"/>
      <c r="L483" s="258"/>
      <c r="M483" s="258"/>
      <c r="N483" s="258"/>
      <c r="O483" s="258"/>
      <c r="P483" s="258"/>
      <c r="Q483" s="258"/>
      <c r="R483" s="258"/>
      <c r="S483" s="258"/>
      <c r="T483" s="3"/>
      <c r="U483" s="3"/>
    </row>
    <row r="484" spans="5:21">
      <c r="E484" s="273">
        <f t="shared" ca="1" si="128"/>
        <v>300</v>
      </c>
      <c r="F484" s="272">
        <f t="shared" ca="1" si="127"/>
        <v>32.73045929136935</v>
      </c>
      <c r="G484" s="246">
        <v>32.96920736387812</v>
      </c>
      <c r="H484" s="259"/>
      <c r="I484" s="75"/>
      <c r="J484" s="258"/>
      <c r="K484" s="258"/>
      <c r="L484" s="258"/>
      <c r="M484" s="258"/>
      <c r="N484" s="258"/>
      <c r="O484" s="258"/>
      <c r="P484" s="258"/>
      <c r="Q484" s="258"/>
      <c r="R484" s="258"/>
      <c r="S484" s="258"/>
      <c r="T484" s="3"/>
      <c r="U484" s="3"/>
    </row>
    <row r="485" spans="5:21">
      <c r="E485" s="273">
        <f t="shared" ca="1" si="128"/>
        <v>301</v>
      </c>
      <c r="F485" s="272">
        <f t="shared" ca="1" si="127"/>
        <v>33.029424342233</v>
      </c>
      <c r="G485" s="246">
        <v>32.972197151181447</v>
      </c>
      <c r="H485" s="259"/>
      <c r="I485" s="75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3"/>
      <c r="U485" s="3"/>
    </row>
    <row r="486" spans="5:21">
      <c r="E486" s="273">
        <f t="shared" ca="1" si="128"/>
        <v>302</v>
      </c>
      <c r="F486" s="272">
        <f t="shared" ca="1" si="127"/>
        <v>29.754242730265617</v>
      </c>
      <c r="G486" s="246">
        <v>32.98935887894401</v>
      </c>
      <c r="H486" s="259"/>
      <c r="I486" s="75"/>
      <c r="J486" s="258"/>
      <c r="K486" s="258"/>
      <c r="L486" s="258"/>
      <c r="M486" s="258"/>
      <c r="N486" s="258"/>
      <c r="O486" s="258"/>
      <c r="P486" s="258"/>
      <c r="Q486" s="258"/>
      <c r="R486" s="258"/>
      <c r="S486" s="258"/>
      <c r="T486" s="3"/>
      <c r="U486" s="3"/>
    </row>
    <row r="487" spans="5:21">
      <c r="E487" s="273">
        <f t="shared" ca="1" si="128"/>
        <v>303</v>
      </c>
      <c r="F487" s="272">
        <f t="shared" ca="1" si="127"/>
        <v>34.489069738716516</v>
      </c>
      <c r="G487" s="246">
        <v>32.992488813360836</v>
      </c>
      <c r="H487" s="259"/>
      <c r="I487" s="75"/>
      <c r="J487" s="258"/>
      <c r="K487" s="258"/>
      <c r="L487" s="258"/>
      <c r="M487" s="258"/>
      <c r="N487" s="258"/>
      <c r="O487" s="258"/>
      <c r="P487" s="258"/>
      <c r="Q487" s="258"/>
      <c r="R487" s="258"/>
      <c r="S487" s="258"/>
      <c r="T487" s="3"/>
      <c r="U487" s="3"/>
    </row>
    <row r="488" spans="5:21">
      <c r="E488" s="273">
        <f t="shared" ca="1" si="128"/>
        <v>304</v>
      </c>
      <c r="F488" s="272">
        <f t="shared" ca="1" si="127"/>
        <v>31.684481312582889</v>
      </c>
      <c r="G488" s="246">
        <v>32.992557641799131</v>
      </c>
      <c r="H488" s="259"/>
      <c r="I488" s="75"/>
      <c r="J488" s="258"/>
      <c r="K488" s="258"/>
      <c r="L488" s="258"/>
      <c r="M488" s="258"/>
      <c r="N488" s="258"/>
      <c r="O488" s="258"/>
      <c r="P488" s="258"/>
      <c r="Q488" s="258"/>
      <c r="R488" s="258"/>
      <c r="S488" s="258"/>
      <c r="T488" s="3"/>
      <c r="U488" s="3"/>
    </row>
    <row r="489" spans="5:21">
      <c r="E489" s="273">
        <f t="shared" ca="1" si="128"/>
        <v>305</v>
      </c>
      <c r="F489" s="272">
        <f t="shared" ca="1" si="127"/>
        <v>35.381309471278101</v>
      </c>
      <c r="G489" s="246">
        <v>32.994959858888386</v>
      </c>
      <c r="H489" s="259"/>
      <c r="I489" s="75"/>
      <c r="J489" s="258"/>
      <c r="K489" s="258"/>
      <c r="L489" s="258"/>
      <c r="M489" s="258"/>
      <c r="N489" s="258"/>
      <c r="O489" s="258"/>
      <c r="P489" s="258"/>
      <c r="Q489" s="258"/>
      <c r="R489" s="258"/>
      <c r="S489" s="258"/>
      <c r="T489" s="3"/>
      <c r="U489" s="3"/>
    </row>
    <row r="490" spans="5:21">
      <c r="E490" s="273">
        <f t="shared" ca="1" si="128"/>
        <v>306</v>
      </c>
      <c r="F490" s="272">
        <f t="shared" ca="1" si="127"/>
        <v>36.147740750121407</v>
      </c>
      <c r="G490" s="246">
        <v>32.995939593009929</v>
      </c>
      <c r="H490" s="259"/>
      <c r="I490" s="75"/>
      <c r="J490" s="258"/>
      <c r="K490" s="258"/>
      <c r="L490" s="258"/>
      <c r="M490" s="258"/>
      <c r="N490" s="258"/>
      <c r="O490" s="258"/>
      <c r="P490" s="258"/>
      <c r="Q490" s="258"/>
      <c r="R490" s="258"/>
      <c r="S490" s="258"/>
      <c r="T490" s="3"/>
      <c r="U490" s="3"/>
    </row>
    <row r="491" spans="5:21">
      <c r="E491" s="273">
        <f t="shared" ca="1" si="128"/>
        <v>307</v>
      </c>
      <c r="F491" s="272">
        <f t="shared" ca="1" si="127"/>
        <v>33.999523849768309</v>
      </c>
      <c r="G491" s="246">
        <v>32.999060606234465</v>
      </c>
      <c r="H491" s="259"/>
      <c r="I491" s="75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/>
      <c r="T491" s="3"/>
      <c r="U491" s="3"/>
    </row>
    <row r="492" spans="5:21">
      <c r="E492" s="273">
        <f t="shared" ca="1" si="128"/>
        <v>308</v>
      </c>
      <c r="F492" s="272">
        <f t="shared" ca="1" si="127"/>
        <v>36.052622893167936</v>
      </c>
      <c r="G492" s="246">
        <v>33.007615076630493</v>
      </c>
      <c r="H492" s="259"/>
      <c r="I492" s="75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/>
      <c r="T492" s="3"/>
      <c r="U492" s="3"/>
    </row>
    <row r="493" spans="5:21">
      <c r="E493" s="273">
        <f t="shared" ca="1" si="128"/>
        <v>309</v>
      </c>
      <c r="F493" s="272">
        <f t="shared" ca="1" si="127"/>
        <v>34.614022916248217</v>
      </c>
      <c r="G493" s="246">
        <v>33.010696875674157</v>
      </c>
      <c r="H493" s="259"/>
      <c r="I493" s="75"/>
      <c r="J493" s="258"/>
      <c r="K493" s="258"/>
      <c r="L493" s="258"/>
      <c r="M493" s="258"/>
      <c r="N493" s="258"/>
      <c r="O493" s="258"/>
      <c r="P493" s="258"/>
      <c r="Q493" s="258"/>
      <c r="R493" s="258"/>
      <c r="S493" s="258"/>
      <c r="T493" s="3"/>
      <c r="U493" s="3"/>
    </row>
    <row r="494" spans="5:21">
      <c r="E494" s="273">
        <f t="shared" ca="1" si="128"/>
        <v>310</v>
      </c>
      <c r="F494" s="272">
        <f t="shared" ca="1" si="127"/>
        <v>31.39049365903098</v>
      </c>
      <c r="G494" s="246">
        <v>33.019584302710847</v>
      </c>
      <c r="H494" s="259"/>
      <c r="I494" s="75"/>
      <c r="J494" s="258"/>
      <c r="K494" s="258"/>
      <c r="L494" s="258"/>
      <c r="M494" s="258"/>
      <c r="N494" s="258"/>
      <c r="O494" s="258"/>
      <c r="P494" s="258"/>
      <c r="Q494" s="258"/>
      <c r="R494" s="258"/>
      <c r="S494" s="258"/>
      <c r="T494" s="3"/>
      <c r="U494" s="3"/>
    </row>
    <row r="495" spans="5:21">
      <c r="E495" s="273">
        <f t="shared" ca="1" si="128"/>
        <v>311</v>
      </c>
      <c r="F495" s="272">
        <f t="shared" ca="1" si="127"/>
        <v>31.078536996425864</v>
      </c>
      <c r="G495" s="246">
        <v>33.032430006630811</v>
      </c>
      <c r="H495" s="259"/>
      <c r="I495" s="75"/>
      <c r="J495" s="258"/>
      <c r="K495" s="258"/>
      <c r="L495" s="258"/>
      <c r="M495" s="258"/>
      <c r="N495" s="258"/>
      <c r="O495" s="258"/>
      <c r="P495" s="258"/>
      <c r="Q495" s="258"/>
      <c r="R495" s="258"/>
      <c r="S495" s="258"/>
      <c r="T495" s="3"/>
      <c r="U495" s="3"/>
    </row>
    <row r="496" spans="5:21">
      <c r="E496" s="273">
        <f t="shared" ca="1" si="128"/>
        <v>312</v>
      </c>
      <c r="F496" s="272">
        <f t="shared" ca="1" si="127"/>
        <v>33.179360472389163</v>
      </c>
      <c r="G496" s="246">
        <v>33.0376884487277</v>
      </c>
      <c r="H496" s="259"/>
      <c r="I496" s="75"/>
      <c r="J496" s="258"/>
      <c r="K496" s="258"/>
      <c r="L496" s="258"/>
      <c r="M496" s="258"/>
      <c r="N496" s="258"/>
      <c r="O496" s="258"/>
      <c r="P496" s="258"/>
      <c r="Q496" s="258"/>
      <c r="R496" s="258"/>
      <c r="S496" s="258"/>
      <c r="T496" s="3"/>
      <c r="U496" s="3"/>
    </row>
    <row r="497" spans="5:21">
      <c r="E497" s="273">
        <f t="shared" ca="1" si="128"/>
        <v>313</v>
      </c>
      <c r="F497" s="272">
        <f t="shared" ca="1" si="127"/>
        <v>36.952208261405175</v>
      </c>
      <c r="G497" s="246">
        <v>33.039667069664908</v>
      </c>
      <c r="H497" s="259"/>
      <c r="I497" s="75"/>
      <c r="J497" s="258"/>
      <c r="K497" s="258"/>
      <c r="L497" s="258"/>
      <c r="M497" s="258"/>
      <c r="N497" s="258"/>
      <c r="O497" s="258"/>
      <c r="P497" s="258"/>
      <c r="Q497" s="258"/>
      <c r="R497" s="258"/>
      <c r="S497" s="258"/>
      <c r="T497" s="3"/>
      <c r="U497" s="3"/>
    </row>
    <row r="498" spans="5:21">
      <c r="E498" s="273">
        <f t="shared" ca="1" si="128"/>
        <v>314</v>
      </c>
      <c r="F498" s="272">
        <f t="shared" ca="1" si="127"/>
        <v>31.613225179685781</v>
      </c>
      <c r="G498" s="246">
        <v>33.043484523024041</v>
      </c>
      <c r="H498" s="259"/>
      <c r="I498" s="75"/>
      <c r="J498" s="258"/>
      <c r="K498" s="258"/>
      <c r="L498" s="258"/>
      <c r="M498" s="258"/>
      <c r="N498" s="258"/>
      <c r="O498" s="258"/>
      <c r="P498" s="258"/>
      <c r="Q498" s="258"/>
      <c r="R498" s="258"/>
      <c r="S498" s="258"/>
      <c r="T498" s="3"/>
      <c r="U498" s="3"/>
    </row>
    <row r="499" spans="5:21">
      <c r="E499" s="273">
        <f t="shared" ca="1" si="128"/>
        <v>315</v>
      </c>
      <c r="F499" s="272">
        <f t="shared" ca="1" si="127"/>
        <v>35.105287141270566</v>
      </c>
      <c r="G499" s="246">
        <v>33.043696062769385</v>
      </c>
      <c r="H499" s="259"/>
      <c r="I499" s="75"/>
      <c r="J499" s="258"/>
      <c r="K499" s="258"/>
      <c r="L499" s="258"/>
      <c r="M499" s="258"/>
      <c r="N499" s="258"/>
      <c r="O499" s="258"/>
      <c r="P499" s="258"/>
      <c r="Q499" s="258"/>
      <c r="R499" s="258"/>
      <c r="S499" s="258"/>
      <c r="T499" s="3"/>
      <c r="U499" s="3"/>
    </row>
    <row r="500" spans="5:21">
      <c r="E500" s="273">
        <f t="shared" ca="1" si="128"/>
        <v>316</v>
      </c>
      <c r="F500" s="272">
        <f t="shared" ca="1" si="127"/>
        <v>31.688375161500495</v>
      </c>
      <c r="G500" s="246">
        <v>33.053879282227975</v>
      </c>
      <c r="H500" s="259"/>
      <c r="I500" s="75"/>
      <c r="J500" s="258"/>
      <c r="K500" s="258"/>
      <c r="L500" s="258"/>
      <c r="M500" s="258"/>
      <c r="N500" s="258"/>
      <c r="O500" s="258"/>
      <c r="P500" s="258"/>
      <c r="Q500" s="258"/>
      <c r="R500" s="258"/>
      <c r="S500" s="258"/>
      <c r="T500" s="3"/>
      <c r="U500" s="3"/>
    </row>
    <row r="501" spans="5:21">
      <c r="E501" s="273">
        <f t="shared" ca="1" si="128"/>
        <v>317</v>
      </c>
      <c r="F501" s="272">
        <f t="shared" ca="1" si="127"/>
        <v>32.559758306529417</v>
      </c>
      <c r="G501" s="246">
        <v>33.064254426079728</v>
      </c>
      <c r="H501" s="259"/>
      <c r="I501" s="75"/>
      <c r="J501" s="258"/>
      <c r="K501" s="258"/>
      <c r="L501" s="258"/>
      <c r="M501" s="258"/>
      <c r="N501" s="258"/>
      <c r="O501" s="258"/>
      <c r="P501" s="258"/>
      <c r="Q501" s="258"/>
      <c r="R501" s="258"/>
      <c r="S501" s="258"/>
      <c r="T501" s="3"/>
      <c r="U501" s="3"/>
    </row>
    <row r="502" spans="5:21">
      <c r="E502" s="273">
        <f t="shared" ca="1" si="128"/>
        <v>318</v>
      </c>
      <c r="F502" s="272">
        <f t="shared" ca="1" si="127"/>
        <v>32.418314086853968</v>
      </c>
      <c r="G502" s="246">
        <v>33.076249705324571</v>
      </c>
      <c r="H502" s="259"/>
      <c r="I502" s="75"/>
      <c r="J502" s="258"/>
      <c r="K502" s="258"/>
      <c r="L502" s="258"/>
      <c r="M502" s="258"/>
      <c r="N502" s="258"/>
      <c r="O502" s="258"/>
      <c r="P502" s="258"/>
      <c r="Q502" s="258"/>
      <c r="R502" s="258"/>
      <c r="S502" s="258"/>
      <c r="T502" s="3"/>
      <c r="U502" s="3"/>
    </row>
    <row r="503" spans="5:21">
      <c r="E503" s="273">
        <f t="shared" ca="1" si="128"/>
        <v>319</v>
      </c>
      <c r="F503" s="272">
        <f t="shared" ca="1" si="127"/>
        <v>36.091894812981963</v>
      </c>
      <c r="G503" s="246">
        <v>33.076995101305208</v>
      </c>
      <c r="H503" s="259"/>
      <c r="I503" s="75"/>
      <c r="J503" s="258"/>
      <c r="K503" s="258"/>
      <c r="L503" s="258"/>
      <c r="M503" s="258"/>
      <c r="N503" s="258"/>
      <c r="O503" s="258"/>
      <c r="P503" s="258"/>
      <c r="Q503" s="258"/>
      <c r="R503" s="258"/>
      <c r="S503" s="258"/>
      <c r="T503" s="3"/>
      <c r="U503" s="3"/>
    </row>
    <row r="504" spans="5:21">
      <c r="E504" s="273">
        <f t="shared" ca="1" si="128"/>
        <v>320</v>
      </c>
      <c r="F504" s="272">
        <f t="shared" ca="1" si="127"/>
        <v>33.584145603818435</v>
      </c>
      <c r="G504" s="246">
        <v>33.097038184728227</v>
      </c>
      <c r="H504" s="259"/>
      <c r="I504" s="75"/>
      <c r="J504" s="258"/>
      <c r="K504" s="258"/>
      <c r="L504" s="258"/>
      <c r="M504" s="258"/>
      <c r="N504" s="258"/>
      <c r="O504" s="258"/>
      <c r="P504" s="258"/>
      <c r="Q504" s="258"/>
      <c r="R504" s="258"/>
      <c r="S504" s="258"/>
      <c r="T504" s="3"/>
      <c r="U504" s="3"/>
    </row>
    <row r="505" spans="5:21">
      <c r="E505" s="273">
        <f t="shared" ca="1" si="128"/>
        <v>321</v>
      </c>
      <c r="F505" s="272">
        <f t="shared" ref="F505:F568" ca="1" si="129">NORMINV(RAND(),$O$186,($O$187-$O$185)/$O$188)</f>
        <v>35.342115836386739</v>
      </c>
      <c r="G505" s="246">
        <v>33.097881701157014</v>
      </c>
      <c r="H505" s="259"/>
      <c r="I505" s="75"/>
      <c r="J505" s="258"/>
      <c r="K505" s="258"/>
      <c r="L505" s="258"/>
      <c r="M505" s="258"/>
      <c r="N505" s="258"/>
      <c r="O505" s="258"/>
      <c r="P505" s="258"/>
      <c r="Q505" s="258"/>
      <c r="R505" s="258"/>
      <c r="S505" s="258"/>
      <c r="T505" s="3"/>
      <c r="U505" s="3"/>
    </row>
    <row r="506" spans="5:21">
      <c r="E506" s="273">
        <f t="shared" ref="E506:E569" ca="1" si="130">IF(F506&lt;&gt;0,E505+1,"")</f>
        <v>322</v>
      </c>
      <c r="F506" s="272">
        <f t="shared" ca="1" si="129"/>
        <v>35.336439825777546</v>
      </c>
      <c r="G506" s="246">
        <v>33.1098418876172</v>
      </c>
      <c r="H506" s="259"/>
      <c r="I506" s="75"/>
      <c r="J506" s="258"/>
      <c r="K506" s="258"/>
      <c r="L506" s="258"/>
      <c r="M506" s="258"/>
      <c r="N506" s="258"/>
      <c r="O506" s="258"/>
      <c r="P506" s="258"/>
      <c r="Q506" s="258"/>
      <c r="R506" s="258"/>
      <c r="S506" s="258"/>
      <c r="T506" s="3"/>
      <c r="U506" s="3"/>
    </row>
    <row r="507" spans="5:21">
      <c r="E507" s="273">
        <f t="shared" ca="1" si="130"/>
        <v>323</v>
      </c>
      <c r="F507" s="272">
        <f t="shared" ca="1" si="129"/>
        <v>37.322018629138213</v>
      </c>
      <c r="G507" s="246">
        <v>33.112820416959906</v>
      </c>
      <c r="H507" s="259"/>
      <c r="I507" s="75"/>
      <c r="J507" s="258"/>
      <c r="K507" s="258"/>
      <c r="L507" s="258"/>
      <c r="M507" s="258"/>
      <c r="N507" s="258"/>
      <c r="O507" s="258"/>
      <c r="P507" s="258"/>
      <c r="Q507" s="258"/>
      <c r="R507" s="258"/>
      <c r="S507" s="258"/>
      <c r="T507" s="3"/>
      <c r="U507" s="3"/>
    </row>
    <row r="508" spans="5:21">
      <c r="E508" s="273">
        <f t="shared" ca="1" si="130"/>
        <v>324</v>
      </c>
      <c r="F508" s="272">
        <f t="shared" ca="1" si="129"/>
        <v>35.62085890084181</v>
      </c>
      <c r="G508" s="246">
        <v>33.115386368894157</v>
      </c>
      <c r="H508" s="259"/>
      <c r="I508" s="75"/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  <c r="T508" s="3"/>
      <c r="U508" s="3"/>
    </row>
    <row r="509" spans="5:21">
      <c r="E509" s="273">
        <f t="shared" ca="1" si="130"/>
        <v>325</v>
      </c>
      <c r="F509" s="272">
        <f t="shared" ca="1" si="129"/>
        <v>33.711473907054192</v>
      </c>
      <c r="G509" s="246">
        <v>33.12744532781317</v>
      </c>
      <c r="H509" s="259"/>
      <c r="I509" s="75"/>
      <c r="J509" s="258"/>
      <c r="K509" s="258"/>
      <c r="L509" s="258"/>
      <c r="M509" s="258"/>
      <c r="N509" s="258"/>
      <c r="O509" s="258"/>
      <c r="P509" s="258"/>
      <c r="Q509" s="258"/>
      <c r="R509" s="258"/>
      <c r="S509" s="258"/>
      <c r="T509" s="3"/>
      <c r="U509" s="3"/>
    </row>
    <row r="510" spans="5:21">
      <c r="E510" s="273">
        <f t="shared" ca="1" si="130"/>
        <v>326</v>
      </c>
      <c r="F510" s="272">
        <f t="shared" ca="1" si="129"/>
        <v>31.699432604807203</v>
      </c>
      <c r="G510" s="246">
        <v>33.138082636158671</v>
      </c>
      <c r="H510" s="259"/>
      <c r="I510" s="75"/>
      <c r="J510" s="258"/>
      <c r="K510" s="258"/>
      <c r="L510" s="258"/>
      <c r="M510" s="258"/>
      <c r="N510" s="258"/>
      <c r="O510" s="258"/>
      <c r="P510" s="258"/>
      <c r="Q510" s="258"/>
      <c r="R510" s="258"/>
      <c r="S510" s="258"/>
      <c r="T510" s="3"/>
      <c r="U510" s="3"/>
    </row>
    <row r="511" spans="5:21">
      <c r="E511" s="273">
        <f t="shared" ca="1" si="130"/>
        <v>327</v>
      </c>
      <c r="F511" s="272">
        <f t="shared" ca="1" si="129"/>
        <v>35.31969609546465</v>
      </c>
      <c r="G511" s="246">
        <v>33.138810521872458</v>
      </c>
      <c r="H511" s="259"/>
      <c r="I511" s="75"/>
      <c r="J511" s="258"/>
      <c r="K511" s="258"/>
      <c r="L511" s="258"/>
      <c r="M511" s="258"/>
      <c r="N511" s="258"/>
      <c r="O511" s="258"/>
      <c r="P511" s="258"/>
      <c r="Q511" s="258"/>
      <c r="R511" s="258"/>
      <c r="S511" s="258"/>
      <c r="T511" s="3"/>
      <c r="U511" s="3"/>
    </row>
    <row r="512" spans="5:21">
      <c r="E512" s="273">
        <f t="shared" ca="1" si="130"/>
        <v>328</v>
      </c>
      <c r="F512" s="272">
        <f t="shared" ca="1" si="129"/>
        <v>31.834648349869138</v>
      </c>
      <c r="G512" s="246">
        <v>33.140978927170266</v>
      </c>
      <c r="H512" s="259"/>
      <c r="I512" s="75"/>
      <c r="J512" s="258"/>
      <c r="K512" s="258"/>
      <c r="L512" s="258"/>
      <c r="M512" s="258"/>
      <c r="N512" s="258"/>
      <c r="O512" s="258"/>
      <c r="P512" s="258"/>
      <c r="Q512" s="258"/>
      <c r="R512" s="258"/>
      <c r="S512" s="258"/>
      <c r="T512" s="3"/>
      <c r="U512" s="3"/>
    </row>
    <row r="513" spans="5:21">
      <c r="E513" s="273">
        <f t="shared" ca="1" si="130"/>
        <v>329</v>
      </c>
      <c r="F513" s="272">
        <f t="shared" ca="1" si="129"/>
        <v>31.855536491350453</v>
      </c>
      <c r="G513" s="246">
        <v>33.152658057338101</v>
      </c>
      <c r="H513" s="259"/>
      <c r="I513" s="75"/>
      <c r="J513" s="258"/>
      <c r="K513" s="258"/>
      <c r="L513" s="258"/>
      <c r="M513" s="258"/>
      <c r="N513" s="258"/>
      <c r="O513" s="258"/>
      <c r="P513" s="258"/>
      <c r="Q513" s="258"/>
      <c r="R513" s="258"/>
      <c r="S513" s="258"/>
      <c r="T513" s="3"/>
      <c r="U513" s="3"/>
    </row>
    <row r="514" spans="5:21">
      <c r="E514" s="273">
        <f t="shared" ca="1" si="130"/>
        <v>330</v>
      </c>
      <c r="F514" s="272">
        <f t="shared" ca="1" si="129"/>
        <v>31.840387407546256</v>
      </c>
      <c r="G514" s="246">
        <v>33.155089664981688</v>
      </c>
      <c r="H514" s="259"/>
      <c r="I514" s="75"/>
      <c r="J514" s="258"/>
      <c r="K514" s="258"/>
      <c r="L514" s="258"/>
      <c r="M514" s="258"/>
      <c r="N514" s="258"/>
      <c r="O514" s="258"/>
      <c r="P514" s="258"/>
      <c r="Q514" s="258"/>
      <c r="R514" s="258"/>
      <c r="S514" s="258"/>
      <c r="T514" s="3"/>
      <c r="U514" s="3"/>
    </row>
    <row r="515" spans="5:21">
      <c r="E515" s="273">
        <f t="shared" ca="1" si="130"/>
        <v>331</v>
      </c>
      <c r="F515" s="272">
        <f t="shared" ca="1" si="129"/>
        <v>35.161984379841556</v>
      </c>
      <c r="G515" s="246">
        <v>33.157269591717231</v>
      </c>
      <c r="H515" s="259"/>
      <c r="I515" s="75"/>
      <c r="J515" s="258"/>
      <c r="K515" s="258"/>
      <c r="L515" s="258"/>
      <c r="M515" s="258"/>
      <c r="N515" s="258"/>
      <c r="O515" s="258"/>
      <c r="P515" s="258"/>
      <c r="Q515" s="258"/>
      <c r="R515" s="258"/>
      <c r="S515" s="258"/>
      <c r="T515" s="3"/>
      <c r="U515" s="3"/>
    </row>
    <row r="516" spans="5:21">
      <c r="E516" s="273">
        <f t="shared" ca="1" si="130"/>
        <v>332</v>
      </c>
      <c r="F516" s="272">
        <f t="shared" ca="1" si="129"/>
        <v>31.385321134853896</v>
      </c>
      <c r="G516" s="246">
        <v>33.159586684839731</v>
      </c>
      <c r="H516" s="259"/>
      <c r="I516" s="75"/>
      <c r="J516" s="258"/>
      <c r="K516" s="258"/>
      <c r="L516" s="258"/>
      <c r="M516" s="258"/>
      <c r="N516" s="258"/>
      <c r="O516" s="258"/>
      <c r="P516" s="258"/>
      <c r="Q516" s="258"/>
      <c r="R516" s="258"/>
      <c r="S516" s="258"/>
      <c r="T516" s="3"/>
      <c r="U516" s="3"/>
    </row>
    <row r="517" spans="5:21">
      <c r="E517" s="273">
        <f t="shared" ca="1" si="130"/>
        <v>333</v>
      </c>
      <c r="F517" s="272">
        <f t="shared" ca="1" si="129"/>
        <v>36.434637173255872</v>
      </c>
      <c r="G517" s="246">
        <v>33.173732846846292</v>
      </c>
      <c r="H517" s="259"/>
      <c r="I517" s="75"/>
      <c r="J517" s="258"/>
      <c r="K517" s="258"/>
      <c r="L517" s="258"/>
      <c r="M517" s="258"/>
      <c r="N517" s="258"/>
      <c r="O517" s="258"/>
      <c r="P517" s="258"/>
      <c r="Q517" s="258"/>
      <c r="R517" s="258"/>
      <c r="S517" s="258"/>
      <c r="T517" s="3"/>
      <c r="U517" s="3"/>
    </row>
    <row r="518" spans="5:21">
      <c r="E518" s="273">
        <f t="shared" ca="1" si="130"/>
        <v>334</v>
      </c>
      <c r="F518" s="272">
        <f t="shared" ca="1" si="129"/>
        <v>31.273863032467347</v>
      </c>
      <c r="G518" s="246">
        <v>33.176614489853002</v>
      </c>
      <c r="H518" s="259"/>
      <c r="I518" s="75"/>
      <c r="J518" s="258"/>
      <c r="K518" s="258"/>
      <c r="L518" s="258"/>
      <c r="M518" s="258"/>
      <c r="N518" s="258"/>
      <c r="O518" s="258"/>
      <c r="P518" s="258"/>
      <c r="Q518" s="258"/>
      <c r="R518" s="258"/>
      <c r="S518" s="258"/>
      <c r="T518" s="3"/>
      <c r="U518" s="3"/>
    </row>
    <row r="519" spans="5:21">
      <c r="E519" s="273">
        <f t="shared" ca="1" si="130"/>
        <v>335</v>
      </c>
      <c r="F519" s="272">
        <f t="shared" ca="1" si="129"/>
        <v>34.608818942861888</v>
      </c>
      <c r="G519" s="246">
        <v>33.196262446894366</v>
      </c>
      <c r="H519" s="259"/>
      <c r="I519" s="75"/>
      <c r="J519" s="258"/>
      <c r="K519" s="258"/>
      <c r="L519" s="258"/>
      <c r="M519" s="258"/>
      <c r="N519" s="258"/>
      <c r="O519" s="258"/>
      <c r="P519" s="258"/>
      <c r="Q519" s="258"/>
      <c r="R519" s="258"/>
      <c r="S519" s="258"/>
      <c r="T519" s="3"/>
      <c r="U519" s="3"/>
    </row>
    <row r="520" spans="5:21">
      <c r="E520" s="273">
        <f t="shared" ca="1" si="130"/>
        <v>336</v>
      </c>
      <c r="F520" s="272">
        <f t="shared" ca="1" si="129"/>
        <v>31.836567162210724</v>
      </c>
      <c r="G520" s="246">
        <v>33.196281259948485</v>
      </c>
      <c r="H520" s="259"/>
      <c r="I520" s="75"/>
      <c r="J520" s="258"/>
      <c r="K520" s="258"/>
      <c r="L520" s="258"/>
      <c r="M520" s="258"/>
      <c r="N520" s="258"/>
      <c r="O520" s="258"/>
      <c r="P520" s="258"/>
      <c r="Q520" s="258"/>
      <c r="R520" s="258"/>
      <c r="S520" s="258"/>
      <c r="T520" s="3"/>
      <c r="U520" s="3"/>
    </row>
    <row r="521" spans="5:21">
      <c r="E521" s="273">
        <f t="shared" ca="1" si="130"/>
        <v>337</v>
      </c>
      <c r="F521" s="272">
        <f t="shared" ca="1" si="129"/>
        <v>32.66531794466902</v>
      </c>
      <c r="G521" s="246">
        <v>33.198092845323863</v>
      </c>
      <c r="H521" s="259"/>
      <c r="I521" s="75"/>
      <c r="J521" s="258"/>
      <c r="K521" s="258"/>
      <c r="L521" s="258"/>
      <c r="M521" s="258"/>
      <c r="N521" s="258"/>
      <c r="O521" s="258"/>
      <c r="P521" s="258"/>
      <c r="Q521" s="258"/>
      <c r="R521" s="258"/>
      <c r="S521" s="258"/>
      <c r="T521" s="3"/>
      <c r="U521" s="3"/>
    </row>
    <row r="522" spans="5:21">
      <c r="E522" s="273">
        <f t="shared" ca="1" si="130"/>
        <v>338</v>
      </c>
      <c r="F522" s="272">
        <f t="shared" ca="1" si="129"/>
        <v>31.140114076070187</v>
      </c>
      <c r="G522" s="246">
        <v>33.20005709419933</v>
      </c>
      <c r="H522" s="259"/>
      <c r="I522" s="75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  <c r="T522" s="3"/>
      <c r="U522" s="3"/>
    </row>
    <row r="523" spans="5:21">
      <c r="E523" s="273">
        <f t="shared" ca="1" si="130"/>
        <v>339</v>
      </c>
      <c r="F523" s="272">
        <f t="shared" ca="1" si="129"/>
        <v>34.176260583855871</v>
      </c>
      <c r="G523" s="246">
        <v>33.202999511077635</v>
      </c>
      <c r="H523" s="259"/>
      <c r="I523" s="75"/>
      <c r="J523" s="258"/>
      <c r="K523" s="258"/>
      <c r="L523" s="258"/>
      <c r="M523" s="258"/>
      <c r="N523" s="258"/>
      <c r="O523" s="258"/>
      <c r="P523" s="258"/>
      <c r="Q523" s="258"/>
      <c r="R523" s="258"/>
      <c r="S523" s="258"/>
      <c r="T523" s="3"/>
      <c r="U523" s="3"/>
    </row>
    <row r="524" spans="5:21">
      <c r="E524" s="273">
        <f t="shared" ca="1" si="130"/>
        <v>340</v>
      </c>
      <c r="F524" s="272">
        <f t="shared" ca="1" si="129"/>
        <v>37.151272696647553</v>
      </c>
      <c r="G524" s="246">
        <v>33.203926373975492</v>
      </c>
      <c r="H524" s="259"/>
      <c r="I524" s="75"/>
      <c r="J524" s="258"/>
      <c r="K524" s="258"/>
      <c r="L524" s="258"/>
      <c r="M524" s="258"/>
      <c r="N524" s="258"/>
      <c r="O524" s="258"/>
      <c r="P524" s="258"/>
      <c r="Q524" s="258"/>
      <c r="R524" s="258"/>
      <c r="S524" s="258"/>
      <c r="T524" s="3"/>
      <c r="U524" s="3"/>
    </row>
    <row r="525" spans="5:21">
      <c r="E525" s="273">
        <f t="shared" ca="1" si="130"/>
        <v>341</v>
      </c>
      <c r="F525" s="272">
        <f t="shared" ca="1" si="129"/>
        <v>30.037885409751546</v>
      </c>
      <c r="G525" s="246">
        <v>33.206826727972484</v>
      </c>
      <c r="H525" s="259"/>
      <c r="I525" s="75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3"/>
      <c r="U525" s="3"/>
    </row>
    <row r="526" spans="5:21">
      <c r="E526" s="273">
        <f t="shared" ca="1" si="130"/>
        <v>342</v>
      </c>
      <c r="F526" s="272">
        <f t="shared" ca="1" si="129"/>
        <v>34.10945147172378</v>
      </c>
      <c r="G526" s="246">
        <v>33.208889665393848</v>
      </c>
      <c r="H526" s="259"/>
      <c r="I526" s="75"/>
      <c r="J526" s="258"/>
      <c r="K526" s="258"/>
      <c r="L526" s="258"/>
      <c r="M526" s="258"/>
      <c r="N526" s="258"/>
      <c r="O526" s="258"/>
      <c r="P526" s="258"/>
      <c r="Q526" s="258"/>
      <c r="R526" s="258"/>
      <c r="S526" s="258"/>
      <c r="T526" s="3"/>
      <c r="U526" s="3"/>
    </row>
    <row r="527" spans="5:21">
      <c r="E527" s="273">
        <f t="shared" ca="1" si="130"/>
        <v>343</v>
      </c>
      <c r="F527" s="272">
        <f t="shared" ca="1" si="129"/>
        <v>35.356838234528439</v>
      </c>
      <c r="G527" s="246">
        <v>33.209939394946595</v>
      </c>
      <c r="H527" s="259"/>
      <c r="I527" s="75"/>
      <c r="J527" s="258"/>
      <c r="K527" s="258"/>
      <c r="L527" s="258"/>
      <c r="M527" s="258"/>
      <c r="N527" s="258"/>
      <c r="O527" s="258"/>
      <c r="P527" s="258"/>
      <c r="Q527" s="258"/>
      <c r="R527" s="258"/>
      <c r="S527" s="258"/>
      <c r="T527" s="3"/>
      <c r="U527" s="3"/>
    </row>
    <row r="528" spans="5:21">
      <c r="E528" s="273">
        <f t="shared" ca="1" si="130"/>
        <v>344</v>
      </c>
      <c r="F528" s="272">
        <f t="shared" ca="1" si="129"/>
        <v>33.382882184634695</v>
      </c>
      <c r="G528" s="246">
        <v>33.215960252893886</v>
      </c>
      <c r="H528" s="259"/>
      <c r="I528" s="75"/>
      <c r="J528" s="258"/>
      <c r="K528" s="258"/>
      <c r="L528" s="258"/>
      <c r="M528" s="258"/>
      <c r="N528" s="258"/>
      <c r="O528" s="258"/>
      <c r="P528" s="258"/>
      <c r="Q528" s="258"/>
      <c r="R528" s="258"/>
      <c r="S528" s="258"/>
      <c r="T528" s="3"/>
      <c r="U528" s="3"/>
    </row>
    <row r="529" spans="5:21">
      <c r="E529" s="273">
        <f t="shared" ca="1" si="130"/>
        <v>345</v>
      </c>
      <c r="F529" s="272">
        <f t="shared" ca="1" si="129"/>
        <v>33.178395651107294</v>
      </c>
      <c r="G529" s="246">
        <v>33.221665240241535</v>
      </c>
      <c r="H529" s="259"/>
      <c r="I529" s="75"/>
      <c r="J529" s="258"/>
      <c r="K529" s="258"/>
      <c r="L529" s="258"/>
      <c r="M529" s="258"/>
      <c r="N529" s="258"/>
      <c r="O529" s="258"/>
      <c r="P529" s="258"/>
      <c r="Q529" s="258"/>
      <c r="R529" s="258"/>
      <c r="S529" s="258"/>
      <c r="T529" s="3"/>
      <c r="U529" s="3"/>
    </row>
    <row r="530" spans="5:21">
      <c r="E530" s="273">
        <f t="shared" ca="1" si="130"/>
        <v>346</v>
      </c>
      <c r="F530" s="272">
        <f t="shared" ca="1" si="129"/>
        <v>32.925380390072029</v>
      </c>
      <c r="G530" s="246">
        <v>33.22201543935607</v>
      </c>
      <c r="H530" s="259"/>
      <c r="I530" s="75"/>
      <c r="J530" s="258"/>
      <c r="K530" s="258"/>
      <c r="L530" s="258"/>
      <c r="M530" s="258"/>
      <c r="N530" s="258"/>
      <c r="O530" s="258"/>
      <c r="P530" s="258"/>
      <c r="Q530" s="258"/>
      <c r="R530" s="258"/>
      <c r="S530" s="258"/>
      <c r="T530" s="3"/>
      <c r="U530" s="3"/>
    </row>
    <row r="531" spans="5:21">
      <c r="E531" s="273">
        <f t="shared" ca="1" si="130"/>
        <v>347</v>
      </c>
      <c r="F531" s="272">
        <f t="shared" ca="1" si="129"/>
        <v>34.972895659294679</v>
      </c>
      <c r="G531" s="246">
        <v>33.222288388874198</v>
      </c>
      <c r="H531" s="259"/>
      <c r="I531" s="75"/>
      <c r="J531" s="258"/>
      <c r="K531" s="258"/>
      <c r="L531" s="258"/>
      <c r="M531" s="258"/>
      <c r="N531" s="258"/>
      <c r="O531" s="258"/>
      <c r="P531" s="258"/>
      <c r="Q531" s="258"/>
      <c r="R531" s="258"/>
      <c r="S531" s="258"/>
      <c r="T531" s="3"/>
      <c r="U531" s="3"/>
    </row>
    <row r="532" spans="5:21">
      <c r="E532" s="273">
        <f t="shared" ca="1" si="130"/>
        <v>348</v>
      </c>
      <c r="F532" s="272">
        <f t="shared" ca="1" si="129"/>
        <v>33.141048597417758</v>
      </c>
      <c r="G532" s="246">
        <v>33.228626306695311</v>
      </c>
      <c r="H532" s="259"/>
      <c r="I532" s="75"/>
      <c r="J532" s="258"/>
      <c r="K532" s="258"/>
      <c r="L532" s="258"/>
      <c r="M532" s="258"/>
      <c r="N532" s="258"/>
      <c r="O532" s="258"/>
      <c r="P532" s="258"/>
      <c r="Q532" s="258"/>
      <c r="R532" s="258"/>
      <c r="S532" s="258"/>
      <c r="T532" s="3"/>
      <c r="U532" s="3"/>
    </row>
    <row r="533" spans="5:21">
      <c r="E533" s="273">
        <f t="shared" ca="1" si="130"/>
        <v>349</v>
      </c>
      <c r="F533" s="272">
        <f t="shared" ca="1" si="129"/>
        <v>34.861258336223798</v>
      </c>
      <c r="G533" s="246">
        <v>33.234045770163739</v>
      </c>
      <c r="H533" s="259"/>
      <c r="I533" s="75"/>
      <c r="J533" s="258"/>
      <c r="K533" s="258"/>
      <c r="L533" s="258"/>
      <c r="M533" s="258"/>
      <c r="N533" s="258"/>
      <c r="O533" s="258"/>
      <c r="P533" s="258"/>
      <c r="Q533" s="258"/>
      <c r="R533" s="258"/>
      <c r="S533" s="258"/>
      <c r="T533" s="3"/>
      <c r="U533" s="3"/>
    </row>
    <row r="534" spans="5:21">
      <c r="E534" s="273">
        <f t="shared" ca="1" si="130"/>
        <v>350</v>
      </c>
      <c r="F534" s="272">
        <f t="shared" ca="1" si="129"/>
        <v>32.045533724447196</v>
      </c>
      <c r="G534" s="246">
        <v>33.235285026233761</v>
      </c>
      <c r="H534" s="259"/>
      <c r="I534" s="75"/>
      <c r="J534" s="258"/>
      <c r="K534" s="258"/>
      <c r="L534" s="258"/>
      <c r="M534" s="258"/>
      <c r="N534" s="258"/>
      <c r="O534" s="258"/>
      <c r="P534" s="258"/>
      <c r="Q534" s="258"/>
      <c r="R534" s="258"/>
      <c r="S534" s="258"/>
      <c r="T534" s="3"/>
      <c r="U534" s="3"/>
    </row>
    <row r="535" spans="5:21">
      <c r="E535" s="273">
        <f t="shared" ca="1" si="130"/>
        <v>351</v>
      </c>
      <c r="F535" s="272">
        <f t="shared" ca="1" si="129"/>
        <v>32.866270333463468</v>
      </c>
      <c r="G535" s="246">
        <v>33.237223107649868</v>
      </c>
      <c r="H535" s="259"/>
      <c r="I535" s="75"/>
      <c r="J535" s="258"/>
      <c r="K535" s="258"/>
      <c r="L535" s="258"/>
      <c r="M535" s="258"/>
      <c r="N535" s="258"/>
      <c r="O535" s="258"/>
      <c r="P535" s="258"/>
      <c r="Q535" s="258"/>
      <c r="R535" s="258"/>
      <c r="S535" s="258"/>
      <c r="T535" s="3"/>
      <c r="U535" s="3"/>
    </row>
    <row r="536" spans="5:21">
      <c r="E536" s="273">
        <f t="shared" ca="1" si="130"/>
        <v>352</v>
      </c>
      <c r="F536" s="272">
        <f t="shared" ca="1" si="129"/>
        <v>33.191296016677953</v>
      </c>
      <c r="G536" s="246">
        <v>33.245502069984532</v>
      </c>
      <c r="H536" s="259"/>
      <c r="I536" s="75"/>
      <c r="J536" s="258"/>
      <c r="K536" s="258"/>
      <c r="L536" s="258"/>
      <c r="M536" s="258"/>
      <c r="N536" s="258"/>
      <c r="O536" s="258"/>
      <c r="P536" s="258"/>
      <c r="Q536" s="258"/>
      <c r="R536" s="258"/>
      <c r="S536" s="258"/>
      <c r="T536" s="3"/>
      <c r="U536" s="3"/>
    </row>
    <row r="537" spans="5:21">
      <c r="E537" s="273">
        <f t="shared" ca="1" si="130"/>
        <v>353</v>
      </c>
      <c r="F537" s="272">
        <f t="shared" ca="1" si="129"/>
        <v>38.403873409840223</v>
      </c>
      <c r="G537" s="246">
        <v>33.246951261071416</v>
      </c>
      <c r="H537" s="259"/>
      <c r="I537" s="75"/>
      <c r="J537" s="258"/>
      <c r="K537" s="258"/>
      <c r="L537" s="258"/>
      <c r="M537" s="258"/>
      <c r="N537" s="258"/>
      <c r="O537" s="258"/>
      <c r="P537" s="258"/>
      <c r="Q537" s="258"/>
      <c r="R537" s="258"/>
      <c r="S537" s="258"/>
      <c r="T537" s="3"/>
      <c r="U537" s="3"/>
    </row>
    <row r="538" spans="5:21">
      <c r="E538" s="273">
        <f t="shared" ca="1" si="130"/>
        <v>354</v>
      </c>
      <c r="F538" s="272">
        <f t="shared" ca="1" si="129"/>
        <v>31.415641595224482</v>
      </c>
      <c r="G538" s="246">
        <v>33.258994092974703</v>
      </c>
      <c r="H538" s="259"/>
      <c r="I538" s="75"/>
      <c r="J538" s="258"/>
      <c r="K538" s="258"/>
      <c r="L538" s="258"/>
      <c r="M538" s="258"/>
      <c r="N538" s="258"/>
      <c r="O538" s="258"/>
      <c r="P538" s="258"/>
      <c r="Q538" s="258"/>
      <c r="R538" s="258"/>
      <c r="S538" s="258"/>
      <c r="T538" s="3"/>
      <c r="U538" s="3"/>
    </row>
    <row r="539" spans="5:21">
      <c r="E539" s="273">
        <f t="shared" ca="1" si="130"/>
        <v>355</v>
      </c>
      <c r="F539" s="272">
        <f t="shared" ca="1" si="129"/>
        <v>37.231580385149513</v>
      </c>
      <c r="G539" s="246">
        <v>33.274742717577098</v>
      </c>
      <c r="H539" s="259"/>
      <c r="I539" s="75"/>
      <c r="J539" s="258"/>
      <c r="K539" s="258"/>
      <c r="L539" s="258"/>
      <c r="M539" s="258"/>
      <c r="N539" s="258"/>
      <c r="O539" s="258"/>
      <c r="P539" s="258"/>
      <c r="Q539" s="258"/>
      <c r="R539" s="258"/>
      <c r="S539" s="258"/>
      <c r="T539" s="3"/>
      <c r="U539" s="3"/>
    </row>
    <row r="540" spans="5:21">
      <c r="E540" s="273">
        <f t="shared" ca="1" si="130"/>
        <v>356</v>
      </c>
      <c r="F540" s="272">
        <f t="shared" ca="1" si="129"/>
        <v>33.926152591877866</v>
      </c>
      <c r="G540" s="246">
        <v>33.278024385060704</v>
      </c>
      <c r="H540" s="259"/>
      <c r="I540" s="75"/>
      <c r="J540" s="258"/>
      <c r="K540" s="258"/>
      <c r="L540" s="258"/>
      <c r="M540" s="258"/>
      <c r="N540" s="258"/>
      <c r="O540" s="258"/>
      <c r="P540" s="258"/>
      <c r="Q540" s="258"/>
      <c r="R540" s="258"/>
      <c r="S540" s="258"/>
      <c r="T540" s="3"/>
      <c r="U540" s="3"/>
    </row>
    <row r="541" spans="5:21">
      <c r="E541" s="273">
        <f t="shared" ca="1" si="130"/>
        <v>357</v>
      </c>
      <c r="F541" s="272">
        <f t="shared" ca="1" si="129"/>
        <v>31.882295342372412</v>
      </c>
      <c r="G541" s="246">
        <v>33.28129840244646</v>
      </c>
      <c r="H541" s="259"/>
      <c r="I541" s="75"/>
      <c r="J541" s="258"/>
      <c r="K541" s="258"/>
      <c r="L541" s="258"/>
      <c r="M541" s="258"/>
      <c r="N541" s="258"/>
      <c r="O541" s="258"/>
      <c r="P541" s="258"/>
      <c r="Q541" s="258"/>
      <c r="R541" s="258"/>
      <c r="S541" s="258"/>
      <c r="T541" s="3"/>
      <c r="U541" s="3"/>
    </row>
    <row r="542" spans="5:21">
      <c r="E542" s="273">
        <f t="shared" ca="1" si="130"/>
        <v>358</v>
      </c>
      <c r="F542" s="272">
        <f t="shared" ca="1" si="129"/>
        <v>30.594955863165239</v>
      </c>
      <c r="G542" s="246">
        <v>33.299677487745427</v>
      </c>
      <c r="H542" s="259"/>
      <c r="I542" s="75"/>
      <c r="J542" s="258"/>
      <c r="K542" s="258"/>
      <c r="L542" s="258"/>
      <c r="M542" s="258"/>
      <c r="N542" s="258"/>
      <c r="O542" s="258"/>
      <c r="P542" s="258"/>
      <c r="Q542" s="258"/>
      <c r="R542" s="258"/>
      <c r="S542" s="258"/>
      <c r="T542" s="3"/>
      <c r="U542" s="3"/>
    </row>
    <row r="543" spans="5:21">
      <c r="E543" s="273">
        <f t="shared" ca="1" si="130"/>
        <v>359</v>
      </c>
      <c r="F543" s="272">
        <f t="shared" ca="1" si="129"/>
        <v>32.215094489301705</v>
      </c>
      <c r="G543" s="246">
        <v>33.299930568017871</v>
      </c>
      <c r="H543" s="259"/>
      <c r="I543" s="75"/>
      <c r="J543" s="258"/>
      <c r="K543" s="258"/>
      <c r="L543" s="258"/>
      <c r="M543" s="258"/>
      <c r="N543" s="258"/>
      <c r="O543" s="258"/>
      <c r="P543" s="258"/>
      <c r="Q543" s="258"/>
      <c r="R543" s="258"/>
      <c r="S543" s="258"/>
      <c r="T543" s="3"/>
      <c r="U543" s="3"/>
    </row>
    <row r="544" spans="5:21">
      <c r="E544" s="273">
        <f t="shared" ca="1" si="130"/>
        <v>360</v>
      </c>
      <c r="F544" s="272">
        <f t="shared" ca="1" si="129"/>
        <v>36.40683059138437</v>
      </c>
      <c r="G544" s="246">
        <v>33.300025622079239</v>
      </c>
      <c r="H544" s="259"/>
      <c r="I544" s="75"/>
      <c r="J544" s="258"/>
      <c r="K544" s="258"/>
      <c r="L544" s="258"/>
      <c r="M544" s="258"/>
      <c r="N544" s="258"/>
      <c r="O544" s="258"/>
      <c r="P544" s="258"/>
      <c r="Q544" s="258"/>
      <c r="R544" s="258"/>
      <c r="S544" s="258"/>
      <c r="T544" s="3"/>
      <c r="U544" s="3"/>
    </row>
    <row r="545" spans="5:21">
      <c r="E545" s="273">
        <f t="shared" ca="1" si="130"/>
        <v>361</v>
      </c>
      <c r="F545" s="272">
        <f t="shared" ca="1" si="129"/>
        <v>33.663582405949498</v>
      </c>
      <c r="G545" s="246">
        <v>33.300279816372026</v>
      </c>
      <c r="H545" s="259"/>
      <c r="I545" s="75"/>
      <c r="J545" s="258"/>
      <c r="K545" s="258"/>
      <c r="L545" s="258"/>
      <c r="M545" s="258"/>
      <c r="N545" s="258"/>
      <c r="O545" s="258"/>
      <c r="P545" s="258"/>
      <c r="Q545" s="258"/>
      <c r="R545" s="258"/>
      <c r="S545" s="258"/>
      <c r="T545" s="3"/>
      <c r="U545" s="3"/>
    </row>
    <row r="546" spans="5:21">
      <c r="E546" s="273">
        <f t="shared" ca="1" si="130"/>
        <v>362</v>
      </c>
      <c r="F546" s="272">
        <f t="shared" ca="1" si="129"/>
        <v>34.588471580819544</v>
      </c>
      <c r="G546" s="246">
        <v>33.30444133913165</v>
      </c>
      <c r="H546" s="259"/>
      <c r="I546" s="75"/>
      <c r="J546" s="258"/>
      <c r="K546" s="258"/>
      <c r="L546" s="258"/>
      <c r="M546" s="258"/>
      <c r="N546" s="258"/>
      <c r="O546" s="258"/>
      <c r="P546" s="258"/>
      <c r="Q546" s="258"/>
      <c r="R546" s="258"/>
      <c r="S546" s="258"/>
      <c r="T546" s="3"/>
      <c r="U546" s="3"/>
    </row>
    <row r="547" spans="5:21">
      <c r="E547" s="273">
        <f t="shared" ca="1" si="130"/>
        <v>363</v>
      </c>
      <c r="F547" s="272">
        <f t="shared" ca="1" si="129"/>
        <v>34.639239177866514</v>
      </c>
      <c r="G547" s="246">
        <v>33.312028946195163</v>
      </c>
      <c r="H547" s="259"/>
      <c r="I547" s="75"/>
      <c r="J547" s="258"/>
      <c r="K547" s="258"/>
      <c r="L547" s="258"/>
      <c r="M547" s="258"/>
      <c r="N547" s="258"/>
      <c r="O547" s="258"/>
      <c r="P547" s="258"/>
      <c r="Q547" s="258"/>
      <c r="R547" s="258"/>
      <c r="S547" s="258"/>
      <c r="T547" s="3"/>
      <c r="U547" s="3"/>
    </row>
    <row r="548" spans="5:21">
      <c r="E548" s="273">
        <f t="shared" ca="1" si="130"/>
        <v>364</v>
      </c>
      <c r="F548" s="272">
        <f t="shared" ca="1" si="129"/>
        <v>36.568206245246571</v>
      </c>
      <c r="G548" s="246">
        <v>33.316112752093353</v>
      </c>
      <c r="H548" s="259"/>
      <c r="I548" s="75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3"/>
      <c r="U548" s="3"/>
    </row>
    <row r="549" spans="5:21">
      <c r="E549" s="273">
        <f t="shared" ca="1" si="130"/>
        <v>365</v>
      </c>
      <c r="F549" s="272">
        <f t="shared" ca="1" si="129"/>
        <v>34.893224858476948</v>
      </c>
      <c r="G549" s="246">
        <v>33.317261355096264</v>
      </c>
      <c r="H549" s="259"/>
      <c r="I549" s="75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3"/>
      <c r="U549" s="3"/>
    </row>
    <row r="550" spans="5:21">
      <c r="E550" s="273">
        <f t="shared" ca="1" si="130"/>
        <v>366</v>
      </c>
      <c r="F550" s="272">
        <f t="shared" ca="1" si="129"/>
        <v>31.543443646870887</v>
      </c>
      <c r="G550" s="246">
        <v>33.321230720294238</v>
      </c>
      <c r="H550" s="259"/>
      <c r="I550" s="75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3"/>
      <c r="U550" s="3"/>
    </row>
    <row r="551" spans="5:21">
      <c r="E551" s="273">
        <f t="shared" ca="1" si="130"/>
        <v>367</v>
      </c>
      <c r="F551" s="272">
        <f t="shared" ca="1" si="129"/>
        <v>33.887236143847467</v>
      </c>
      <c r="G551" s="246">
        <v>33.325007699699164</v>
      </c>
      <c r="H551" s="259"/>
      <c r="I551" s="75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3"/>
      <c r="U551" s="3"/>
    </row>
    <row r="552" spans="5:21">
      <c r="E552" s="273">
        <f t="shared" ca="1" si="130"/>
        <v>368</v>
      </c>
      <c r="F552" s="272">
        <f t="shared" ca="1" si="129"/>
        <v>32.992408241763577</v>
      </c>
      <c r="G552" s="246">
        <v>33.347597616136973</v>
      </c>
      <c r="H552" s="259"/>
      <c r="I552" s="75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3"/>
      <c r="U552" s="3"/>
    </row>
    <row r="553" spans="5:21">
      <c r="E553" s="273">
        <f t="shared" ca="1" si="130"/>
        <v>369</v>
      </c>
      <c r="F553" s="272">
        <f t="shared" ca="1" si="129"/>
        <v>35.497653955313531</v>
      </c>
      <c r="G553" s="246">
        <v>33.357132872571974</v>
      </c>
      <c r="H553" s="259"/>
      <c r="I553" s="75"/>
      <c r="J553" s="258"/>
      <c r="K553" s="258"/>
      <c r="L553" s="258"/>
      <c r="M553" s="258"/>
      <c r="N553" s="258"/>
      <c r="O553" s="258"/>
      <c r="P553" s="258"/>
      <c r="Q553" s="258"/>
      <c r="R553" s="258"/>
      <c r="S553" s="258"/>
      <c r="T553" s="3"/>
      <c r="U553" s="3"/>
    </row>
    <row r="554" spans="5:21">
      <c r="E554" s="273">
        <f t="shared" ca="1" si="130"/>
        <v>370</v>
      </c>
      <c r="F554" s="272">
        <f t="shared" ca="1" si="129"/>
        <v>33.026127804301424</v>
      </c>
      <c r="G554" s="246">
        <v>33.36718641760563</v>
      </c>
      <c r="H554" s="259"/>
      <c r="I554" s="75"/>
      <c r="J554" s="258"/>
      <c r="K554" s="258"/>
      <c r="L554" s="258"/>
      <c r="M554" s="258"/>
      <c r="N554" s="258"/>
      <c r="O554" s="258"/>
      <c r="P554" s="258"/>
      <c r="Q554" s="258"/>
      <c r="R554" s="258"/>
      <c r="S554" s="258"/>
      <c r="T554" s="3"/>
      <c r="U554" s="3"/>
    </row>
    <row r="555" spans="5:21">
      <c r="E555" s="273">
        <f t="shared" ca="1" si="130"/>
        <v>371</v>
      </c>
      <c r="F555" s="272">
        <f t="shared" ca="1" si="129"/>
        <v>34.061643899680789</v>
      </c>
      <c r="G555" s="246">
        <v>33.367970327510598</v>
      </c>
      <c r="H555" s="259"/>
      <c r="I555" s="75"/>
      <c r="J555" s="258"/>
      <c r="K555" s="258"/>
      <c r="L555" s="258"/>
      <c r="M555" s="258"/>
      <c r="N555" s="258"/>
      <c r="O555" s="258"/>
      <c r="P555" s="258"/>
      <c r="Q555" s="258"/>
      <c r="R555" s="258"/>
      <c r="S555" s="258"/>
      <c r="T555" s="3"/>
      <c r="U555" s="3"/>
    </row>
    <row r="556" spans="5:21">
      <c r="E556" s="273">
        <f t="shared" ca="1" si="130"/>
        <v>372</v>
      </c>
      <c r="F556" s="272">
        <f t="shared" ca="1" si="129"/>
        <v>31.529529628751952</v>
      </c>
      <c r="G556" s="246">
        <v>33.376147344362131</v>
      </c>
      <c r="H556" s="259"/>
      <c r="I556" s="75"/>
      <c r="J556" s="258"/>
      <c r="K556" s="258"/>
      <c r="L556" s="258"/>
      <c r="M556" s="258"/>
      <c r="N556" s="258"/>
      <c r="O556" s="258"/>
      <c r="P556" s="258"/>
      <c r="Q556" s="258"/>
      <c r="R556" s="258"/>
      <c r="S556" s="258"/>
      <c r="T556" s="3"/>
      <c r="U556" s="3"/>
    </row>
    <row r="557" spans="5:21">
      <c r="E557" s="273">
        <f t="shared" ca="1" si="130"/>
        <v>373</v>
      </c>
      <c r="F557" s="272">
        <f t="shared" ca="1" si="129"/>
        <v>33.952419886820799</v>
      </c>
      <c r="G557" s="246">
        <v>33.381106317884019</v>
      </c>
      <c r="H557" s="259"/>
      <c r="I557" s="75"/>
      <c r="J557" s="258"/>
      <c r="K557" s="258"/>
      <c r="L557" s="258"/>
      <c r="M557" s="258"/>
      <c r="N557" s="258"/>
      <c r="O557" s="258"/>
      <c r="P557" s="258"/>
      <c r="Q557" s="258"/>
      <c r="R557" s="258"/>
      <c r="S557" s="258"/>
      <c r="T557" s="3"/>
      <c r="U557" s="3"/>
    </row>
    <row r="558" spans="5:21">
      <c r="E558" s="273">
        <f t="shared" ca="1" si="130"/>
        <v>374</v>
      </c>
      <c r="F558" s="272">
        <f t="shared" ca="1" si="129"/>
        <v>30.053209542391627</v>
      </c>
      <c r="G558" s="246">
        <v>33.381501376744019</v>
      </c>
      <c r="H558" s="259"/>
      <c r="I558" s="75"/>
      <c r="J558" s="258"/>
      <c r="K558" s="258"/>
      <c r="L558" s="258"/>
      <c r="M558" s="258"/>
      <c r="N558" s="258"/>
      <c r="O558" s="258"/>
      <c r="P558" s="258"/>
      <c r="Q558" s="258"/>
      <c r="R558" s="258"/>
      <c r="S558" s="258"/>
      <c r="T558" s="3"/>
      <c r="U558" s="3"/>
    </row>
    <row r="559" spans="5:21">
      <c r="E559" s="273">
        <f t="shared" ca="1" si="130"/>
        <v>375</v>
      </c>
      <c r="F559" s="272">
        <f t="shared" ca="1" si="129"/>
        <v>31.861590134972218</v>
      </c>
      <c r="G559" s="246">
        <v>33.382490883857429</v>
      </c>
      <c r="H559" s="259"/>
      <c r="I559" s="75"/>
      <c r="J559" s="258"/>
      <c r="K559" s="258"/>
      <c r="L559" s="258"/>
      <c r="M559" s="258"/>
      <c r="N559" s="258"/>
      <c r="O559" s="258"/>
      <c r="P559" s="258"/>
      <c r="Q559" s="258"/>
      <c r="R559" s="258"/>
      <c r="S559" s="258"/>
      <c r="T559" s="3"/>
      <c r="U559" s="3"/>
    </row>
    <row r="560" spans="5:21">
      <c r="E560" s="273">
        <f t="shared" ca="1" si="130"/>
        <v>376</v>
      </c>
      <c r="F560" s="272">
        <f t="shared" ca="1" si="129"/>
        <v>36.411116931103763</v>
      </c>
      <c r="G560" s="246">
        <v>33.38459210089723</v>
      </c>
      <c r="H560" s="259"/>
      <c r="I560" s="75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/>
      <c r="T560" s="3"/>
      <c r="U560" s="3"/>
    </row>
    <row r="561" spans="5:21">
      <c r="E561" s="273">
        <f t="shared" ca="1" si="130"/>
        <v>377</v>
      </c>
      <c r="F561" s="272">
        <f t="shared" ca="1" si="129"/>
        <v>33.187508386134652</v>
      </c>
      <c r="G561" s="246">
        <v>33.387052611283401</v>
      </c>
      <c r="H561" s="259"/>
      <c r="I561" s="75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/>
      <c r="T561" s="3"/>
      <c r="U561" s="3"/>
    </row>
    <row r="562" spans="5:21">
      <c r="E562" s="273">
        <f t="shared" ca="1" si="130"/>
        <v>378</v>
      </c>
      <c r="F562" s="272">
        <f t="shared" ca="1" si="129"/>
        <v>36.387955320217877</v>
      </c>
      <c r="G562" s="246">
        <v>33.388284194033169</v>
      </c>
      <c r="H562" s="259"/>
      <c r="I562" s="75"/>
      <c r="J562" s="258"/>
      <c r="K562" s="258"/>
      <c r="L562" s="258"/>
      <c r="M562" s="258"/>
      <c r="N562" s="258"/>
      <c r="O562" s="258"/>
      <c r="P562" s="258"/>
      <c r="Q562" s="258"/>
      <c r="R562" s="258"/>
      <c r="S562" s="258"/>
      <c r="T562" s="3"/>
      <c r="U562" s="3"/>
    </row>
    <row r="563" spans="5:21">
      <c r="E563" s="273">
        <f t="shared" ca="1" si="130"/>
        <v>379</v>
      </c>
      <c r="F563" s="272">
        <f t="shared" ca="1" si="129"/>
        <v>33.708942881289218</v>
      </c>
      <c r="G563" s="246">
        <v>33.392215222408431</v>
      </c>
      <c r="H563" s="259"/>
      <c r="I563" s="75"/>
      <c r="J563" s="258"/>
      <c r="K563" s="258"/>
      <c r="L563" s="258"/>
      <c r="M563" s="258"/>
      <c r="N563" s="258"/>
      <c r="O563" s="258"/>
      <c r="P563" s="258"/>
      <c r="Q563" s="258"/>
      <c r="R563" s="258"/>
      <c r="S563" s="258"/>
      <c r="T563" s="3"/>
      <c r="U563" s="3"/>
    </row>
    <row r="564" spans="5:21">
      <c r="E564" s="273">
        <f t="shared" ca="1" si="130"/>
        <v>380</v>
      </c>
      <c r="F564" s="272">
        <f t="shared" ca="1" si="129"/>
        <v>35.249244229537084</v>
      </c>
      <c r="G564" s="246">
        <v>33.399901844804987</v>
      </c>
      <c r="H564" s="259"/>
      <c r="I564" s="75"/>
      <c r="J564" s="258"/>
      <c r="K564" s="258"/>
      <c r="L564" s="258"/>
      <c r="M564" s="258"/>
      <c r="N564" s="258"/>
      <c r="O564" s="258"/>
      <c r="P564" s="258"/>
      <c r="Q564" s="258"/>
      <c r="R564" s="258"/>
      <c r="S564" s="258"/>
      <c r="T564" s="3"/>
      <c r="U564" s="3"/>
    </row>
    <row r="565" spans="5:21">
      <c r="E565" s="273">
        <f t="shared" ca="1" si="130"/>
        <v>381</v>
      </c>
      <c r="F565" s="272">
        <f t="shared" ca="1" si="129"/>
        <v>32.6777270937556</v>
      </c>
      <c r="G565" s="246">
        <v>33.402381005863717</v>
      </c>
      <c r="H565" s="259"/>
      <c r="I565" s="75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3"/>
      <c r="U565" s="3"/>
    </row>
    <row r="566" spans="5:21">
      <c r="E566" s="273">
        <f t="shared" ca="1" si="130"/>
        <v>382</v>
      </c>
      <c r="F566" s="272">
        <f t="shared" ca="1" si="129"/>
        <v>35.408633531671903</v>
      </c>
      <c r="G566" s="246">
        <v>33.403036926100562</v>
      </c>
      <c r="H566" s="259"/>
      <c r="I566" s="75"/>
      <c r="J566" s="258"/>
      <c r="K566" s="258"/>
      <c r="L566" s="258"/>
      <c r="M566" s="258"/>
      <c r="N566" s="258"/>
      <c r="O566" s="258"/>
      <c r="P566" s="258"/>
      <c r="Q566" s="258"/>
      <c r="R566" s="258"/>
      <c r="S566" s="258"/>
      <c r="T566" s="3"/>
      <c r="U566" s="3"/>
    </row>
    <row r="567" spans="5:21">
      <c r="E567" s="273">
        <f t="shared" ca="1" si="130"/>
        <v>383</v>
      </c>
      <c r="F567" s="272">
        <f t="shared" ca="1" si="129"/>
        <v>29.651971890150698</v>
      </c>
      <c r="G567" s="246">
        <v>33.40466919169679</v>
      </c>
      <c r="H567" s="259"/>
      <c r="I567" s="75"/>
      <c r="J567" s="258"/>
      <c r="K567" s="258"/>
      <c r="L567" s="258"/>
      <c r="M567" s="258"/>
      <c r="N567" s="258"/>
      <c r="O567" s="258"/>
      <c r="P567" s="258"/>
      <c r="Q567" s="258"/>
      <c r="R567" s="258"/>
      <c r="S567" s="258"/>
      <c r="T567" s="3"/>
      <c r="U567" s="3"/>
    </row>
    <row r="568" spans="5:21">
      <c r="E568" s="273">
        <f t="shared" ca="1" si="130"/>
        <v>384</v>
      </c>
      <c r="F568" s="272">
        <f t="shared" ca="1" si="129"/>
        <v>33.22735821351133</v>
      </c>
      <c r="G568" s="246">
        <v>33.407004565069613</v>
      </c>
      <c r="H568" s="259"/>
      <c r="I568" s="75"/>
      <c r="J568" s="258"/>
      <c r="K568" s="258"/>
      <c r="L568" s="258"/>
      <c r="M568" s="258"/>
      <c r="N568" s="258"/>
      <c r="O568" s="258"/>
      <c r="P568" s="258"/>
      <c r="Q568" s="258"/>
      <c r="R568" s="258"/>
      <c r="S568" s="258"/>
      <c r="T568" s="3"/>
      <c r="U568" s="3"/>
    </row>
    <row r="569" spans="5:21">
      <c r="E569" s="273">
        <f t="shared" ca="1" si="130"/>
        <v>385</v>
      </c>
      <c r="F569" s="272">
        <f t="shared" ref="F569:F632" ca="1" si="131">NORMINV(RAND(),$O$186,($O$187-$O$185)/$O$188)</f>
        <v>37.175559621133367</v>
      </c>
      <c r="G569" s="246">
        <v>33.413888194568635</v>
      </c>
      <c r="H569" s="259"/>
      <c r="I569" s="75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3"/>
      <c r="U569" s="3"/>
    </row>
    <row r="570" spans="5:21">
      <c r="E570" s="273">
        <f t="shared" ref="E570:E633" ca="1" si="132">IF(F570&lt;&gt;0,E569+1,"")</f>
        <v>386</v>
      </c>
      <c r="F570" s="272">
        <f t="shared" ca="1" si="131"/>
        <v>36.041856804024306</v>
      </c>
      <c r="G570" s="246">
        <v>33.415169924385623</v>
      </c>
      <c r="H570" s="259"/>
      <c r="I570" s="75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3"/>
      <c r="U570" s="3"/>
    </row>
    <row r="571" spans="5:21">
      <c r="E571" s="273">
        <f t="shared" ca="1" si="132"/>
        <v>387</v>
      </c>
      <c r="F571" s="272">
        <f t="shared" ca="1" si="131"/>
        <v>34.785597482536666</v>
      </c>
      <c r="G571" s="246">
        <v>33.423258981105249</v>
      </c>
      <c r="H571" s="259"/>
      <c r="I571" s="75"/>
      <c r="J571" s="258"/>
      <c r="K571" s="258"/>
      <c r="L571" s="258"/>
      <c r="M571" s="258"/>
      <c r="N571" s="258"/>
      <c r="O571" s="258"/>
      <c r="P571" s="258"/>
      <c r="Q571" s="258"/>
      <c r="R571" s="258"/>
      <c r="S571" s="258"/>
      <c r="T571" s="3"/>
      <c r="U571" s="3"/>
    </row>
    <row r="572" spans="5:21">
      <c r="E572" s="273">
        <f t="shared" ca="1" si="132"/>
        <v>388</v>
      </c>
      <c r="F572" s="272">
        <f t="shared" ca="1" si="131"/>
        <v>34.634510066309602</v>
      </c>
      <c r="G572" s="246">
        <v>33.431211601310729</v>
      </c>
      <c r="H572" s="259"/>
      <c r="I572" s="75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/>
      <c r="T572" s="3"/>
      <c r="U572" s="3"/>
    </row>
    <row r="573" spans="5:21">
      <c r="E573" s="273">
        <f t="shared" ca="1" si="132"/>
        <v>389</v>
      </c>
      <c r="F573" s="272">
        <f t="shared" ca="1" si="131"/>
        <v>34.321997642913665</v>
      </c>
      <c r="G573" s="246">
        <v>33.433637601910306</v>
      </c>
      <c r="H573" s="259"/>
      <c r="I573" s="75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3"/>
      <c r="U573" s="3"/>
    </row>
    <row r="574" spans="5:21">
      <c r="E574" s="273">
        <f t="shared" ca="1" si="132"/>
        <v>390</v>
      </c>
      <c r="F574" s="272">
        <f t="shared" ca="1" si="131"/>
        <v>33.829956262155278</v>
      </c>
      <c r="G574" s="246">
        <v>33.437112549058732</v>
      </c>
      <c r="H574" s="259"/>
      <c r="I574" s="75"/>
      <c r="J574" s="258"/>
      <c r="K574" s="258"/>
      <c r="L574" s="258"/>
      <c r="M574" s="258"/>
      <c r="N574" s="258"/>
      <c r="O574" s="258"/>
      <c r="P574" s="258"/>
      <c r="Q574" s="258"/>
      <c r="R574" s="258"/>
      <c r="S574" s="258"/>
      <c r="T574" s="3"/>
      <c r="U574" s="3"/>
    </row>
    <row r="575" spans="5:21">
      <c r="E575" s="273">
        <f t="shared" ca="1" si="132"/>
        <v>391</v>
      </c>
      <c r="F575" s="272">
        <f t="shared" ca="1" si="131"/>
        <v>32.911981033718654</v>
      </c>
      <c r="G575" s="246">
        <v>33.460065851920561</v>
      </c>
      <c r="H575" s="259"/>
      <c r="I575" s="75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3"/>
      <c r="U575" s="3"/>
    </row>
    <row r="576" spans="5:21">
      <c r="E576" s="273">
        <f t="shared" ca="1" si="132"/>
        <v>392</v>
      </c>
      <c r="F576" s="272">
        <f t="shared" ca="1" si="131"/>
        <v>34.460942356394035</v>
      </c>
      <c r="G576" s="246">
        <v>33.466994064460827</v>
      </c>
      <c r="H576" s="259"/>
      <c r="I576" s="75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3"/>
      <c r="U576" s="3"/>
    </row>
    <row r="577" spans="5:21">
      <c r="E577" s="273">
        <f t="shared" ca="1" si="132"/>
        <v>393</v>
      </c>
      <c r="F577" s="272">
        <f t="shared" ca="1" si="131"/>
        <v>31.553614436529038</v>
      </c>
      <c r="G577" s="246">
        <v>33.468144175611556</v>
      </c>
      <c r="H577" s="259"/>
      <c r="I577" s="75"/>
      <c r="J577" s="258"/>
      <c r="K577" s="258"/>
      <c r="L577" s="258"/>
      <c r="M577" s="258"/>
      <c r="N577" s="258"/>
      <c r="O577" s="258"/>
      <c r="P577" s="258"/>
      <c r="Q577" s="258"/>
      <c r="R577" s="258"/>
      <c r="S577" s="258"/>
      <c r="T577" s="3"/>
      <c r="U577" s="3"/>
    </row>
    <row r="578" spans="5:21">
      <c r="E578" s="273">
        <f t="shared" ca="1" si="132"/>
        <v>394</v>
      </c>
      <c r="F578" s="272">
        <f t="shared" ca="1" si="131"/>
        <v>35.482574376501375</v>
      </c>
      <c r="G578" s="246">
        <v>33.469241578088436</v>
      </c>
      <c r="H578" s="259"/>
      <c r="I578" s="75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3"/>
      <c r="U578" s="3"/>
    </row>
    <row r="579" spans="5:21">
      <c r="E579" s="273">
        <f t="shared" ca="1" si="132"/>
        <v>395</v>
      </c>
      <c r="F579" s="272">
        <f t="shared" ca="1" si="131"/>
        <v>33.96944466583129</v>
      </c>
      <c r="G579" s="246">
        <v>33.479166860716987</v>
      </c>
      <c r="H579" s="259"/>
      <c r="I579" s="75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3"/>
      <c r="U579" s="3"/>
    </row>
    <row r="580" spans="5:21">
      <c r="E580" s="273">
        <f t="shared" ca="1" si="132"/>
        <v>396</v>
      </c>
      <c r="F580" s="272">
        <f t="shared" ca="1" si="131"/>
        <v>30.685971328321795</v>
      </c>
      <c r="G580" s="246">
        <v>33.479380837416485</v>
      </c>
      <c r="H580" s="259"/>
      <c r="I580" s="75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3"/>
      <c r="U580" s="3"/>
    </row>
    <row r="581" spans="5:21">
      <c r="E581" s="273">
        <f t="shared" ca="1" si="132"/>
        <v>397</v>
      </c>
      <c r="F581" s="272">
        <f t="shared" ca="1" si="131"/>
        <v>32.028041530504773</v>
      </c>
      <c r="G581" s="246">
        <v>33.479685876344902</v>
      </c>
      <c r="H581" s="259"/>
      <c r="I581" s="75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3"/>
      <c r="U581" s="3"/>
    </row>
    <row r="582" spans="5:21">
      <c r="E582" s="273">
        <f t="shared" ca="1" si="132"/>
        <v>398</v>
      </c>
      <c r="F582" s="272">
        <f t="shared" ca="1" si="131"/>
        <v>35.773978213932068</v>
      </c>
      <c r="G582" s="246">
        <v>33.483991567677755</v>
      </c>
      <c r="H582" s="259"/>
      <c r="I582" s="75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3"/>
      <c r="U582" s="3"/>
    </row>
    <row r="583" spans="5:21">
      <c r="E583" s="273">
        <f t="shared" ca="1" si="132"/>
        <v>399</v>
      </c>
      <c r="F583" s="272">
        <f t="shared" ca="1" si="131"/>
        <v>36.042665062046694</v>
      </c>
      <c r="G583" s="246">
        <v>33.48400226034741</v>
      </c>
      <c r="H583" s="259"/>
      <c r="I583" s="75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3"/>
      <c r="U583" s="3"/>
    </row>
    <row r="584" spans="5:21">
      <c r="E584" s="273">
        <f t="shared" ca="1" si="132"/>
        <v>400</v>
      </c>
      <c r="F584" s="272">
        <f t="shared" ca="1" si="131"/>
        <v>31.02986275302645</v>
      </c>
      <c r="G584" s="246">
        <v>33.486224365778249</v>
      </c>
      <c r="H584" s="259"/>
      <c r="I584" s="75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3"/>
      <c r="U584" s="3"/>
    </row>
    <row r="585" spans="5:21">
      <c r="E585" s="273">
        <f t="shared" ca="1" si="132"/>
        <v>401</v>
      </c>
      <c r="F585" s="272">
        <f t="shared" ca="1" si="131"/>
        <v>34.624788116479891</v>
      </c>
      <c r="G585" s="246">
        <v>33.492823060912237</v>
      </c>
      <c r="H585" s="259"/>
      <c r="I585" s="75"/>
      <c r="J585" s="258"/>
      <c r="K585" s="258"/>
      <c r="L585" s="258"/>
      <c r="M585" s="258"/>
      <c r="N585" s="258"/>
      <c r="O585" s="258"/>
      <c r="P585" s="258"/>
      <c r="Q585" s="258"/>
      <c r="R585" s="258"/>
      <c r="S585" s="258"/>
      <c r="T585" s="3"/>
      <c r="U585" s="3"/>
    </row>
    <row r="586" spans="5:21">
      <c r="E586" s="273">
        <f t="shared" ca="1" si="132"/>
        <v>402</v>
      </c>
      <c r="F586" s="272">
        <f t="shared" ca="1" si="131"/>
        <v>32.057371086759822</v>
      </c>
      <c r="G586" s="246">
        <v>33.497541121470775</v>
      </c>
      <c r="H586" s="259"/>
      <c r="I586" s="75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3"/>
      <c r="U586" s="3"/>
    </row>
    <row r="587" spans="5:21">
      <c r="E587" s="273">
        <f t="shared" ca="1" si="132"/>
        <v>403</v>
      </c>
      <c r="F587" s="272">
        <f t="shared" ca="1" si="131"/>
        <v>33.105666236049878</v>
      </c>
      <c r="G587" s="246">
        <v>33.499437229093417</v>
      </c>
      <c r="H587" s="259"/>
      <c r="I587" s="75"/>
      <c r="J587" s="258"/>
      <c r="K587" s="258"/>
      <c r="L587" s="258"/>
      <c r="M587" s="258"/>
      <c r="N587" s="258"/>
      <c r="O587" s="258"/>
      <c r="P587" s="258"/>
      <c r="Q587" s="258"/>
      <c r="R587" s="258"/>
      <c r="S587" s="258"/>
      <c r="T587" s="3"/>
      <c r="U587" s="3"/>
    </row>
    <row r="588" spans="5:21">
      <c r="E588" s="273">
        <f t="shared" ca="1" si="132"/>
        <v>404</v>
      </c>
      <c r="F588" s="272">
        <f t="shared" ca="1" si="131"/>
        <v>31.425068672810529</v>
      </c>
      <c r="G588" s="246">
        <v>33.507312597353312</v>
      </c>
      <c r="H588" s="259"/>
      <c r="I588" s="75"/>
      <c r="J588" s="258"/>
      <c r="K588" s="258"/>
      <c r="L588" s="258"/>
      <c r="M588" s="258"/>
      <c r="N588" s="258"/>
      <c r="O588" s="258"/>
      <c r="P588" s="258"/>
      <c r="Q588" s="258"/>
      <c r="R588" s="258"/>
      <c r="S588" s="258"/>
      <c r="T588" s="3"/>
      <c r="U588" s="3"/>
    </row>
    <row r="589" spans="5:21">
      <c r="E589" s="273">
        <f t="shared" ca="1" si="132"/>
        <v>405</v>
      </c>
      <c r="F589" s="272">
        <f t="shared" ca="1" si="131"/>
        <v>34.582594039987235</v>
      </c>
      <c r="G589" s="246">
        <v>33.518275098029932</v>
      </c>
      <c r="H589" s="259"/>
      <c r="I589" s="75"/>
      <c r="J589" s="258"/>
      <c r="K589" s="258"/>
      <c r="L589" s="258"/>
      <c r="M589" s="258"/>
      <c r="N589" s="258"/>
      <c r="O589" s="258"/>
      <c r="P589" s="258"/>
      <c r="Q589" s="258"/>
      <c r="R589" s="258"/>
      <c r="S589" s="258"/>
      <c r="T589" s="3"/>
      <c r="U589" s="3"/>
    </row>
    <row r="590" spans="5:21">
      <c r="E590" s="273">
        <f t="shared" ca="1" si="132"/>
        <v>406</v>
      </c>
      <c r="F590" s="272">
        <f t="shared" ca="1" si="131"/>
        <v>33.79200415433094</v>
      </c>
      <c r="G590" s="246">
        <v>33.524149766045291</v>
      </c>
      <c r="H590" s="259"/>
      <c r="I590" s="75"/>
      <c r="J590" s="258"/>
      <c r="K590" s="258"/>
      <c r="L590" s="258"/>
      <c r="M590" s="258"/>
      <c r="N590" s="258"/>
      <c r="O590" s="258"/>
      <c r="P590" s="258"/>
      <c r="Q590" s="258"/>
      <c r="R590" s="258"/>
      <c r="S590" s="258"/>
      <c r="T590" s="3"/>
      <c r="U590" s="3"/>
    </row>
    <row r="591" spans="5:21">
      <c r="E591" s="273">
        <f t="shared" ca="1" si="132"/>
        <v>407</v>
      </c>
      <c r="F591" s="272">
        <f t="shared" ca="1" si="131"/>
        <v>35.169519149322625</v>
      </c>
      <c r="G591" s="246">
        <v>33.555017041820832</v>
      </c>
      <c r="H591" s="259"/>
      <c r="I591" s="75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3"/>
      <c r="U591" s="3"/>
    </row>
    <row r="592" spans="5:21">
      <c r="E592" s="273">
        <f t="shared" ca="1" si="132"/>
        <v>408</v>
      </c>
      <c r="F592" s="272">
        <f t="shared" ca="1" si="131"/>
        <v>32.639503059462179</v>
      </c>
      <c r="G592" s="246">
        <v>33.557461811599339</v>
      </c>
      <c r="H592" s="259"/>
      <c r="I592" s="75"/>
      <c r="J592" s="258"/>
      <c r="K592" s="258"/>
      <c r="L592" s="258"/>
      <c r="M592" s="258"/>
      <c r="N592" s="258"/>
      <c r="O592" s="258"/>
      <c r="P592" s="258"/>
      <c r="Q592" s="258"/>
      <c r="R592" s="258"/>
      <c r="S592" s="258"/>
      <c r="T592" s="3"/>
      <c r="U592" s="3"/>
    </row>
    <row r="593" spans="5:21">
      <c r="E593" s="273">
        <f t="shared" ca="1" si="132"/>
        <v>409</v>
      </c>
      <c r="F593" s="272">
        <f t="shared" ca="1" si="131"/>
        <v>34.17230547673821</v>
      </c>
      <c r="G593" s="246">
        <v>33.565821783508447</v>
      </c>
      <c r="H593" s="259"/>
      <c r="I593" s="75"/>
      <c r="J593" s="258"/>
      <c r="K593" s="258"/>
      <c r="L593" s="258"/>
      <c r="M593" s="258"/>
      <c r="N593" s="258"/>
      <c r="O593" s="258"/>
      <c r="P593" s="258"/>
      <c r="Q593" s="258"/>
      <c r="R593" s="258"/>
      <c r="S593" s="258"/>
      <c r="T593" s="3"/>
      <c r="U593" s="3"/>
    </row>
    <row r="594" spans="5:21">
      <c r="E594" s="273">
        <f t="shared" ca="1" si="132"/>
        <v>410</v>
      </c>
      <c r="F594" s="272">
        <f t="shared" ca="1" si="131"/>
        <v>36.822172487294146</v>
      </c>
      <c r="G594" s="246">
        <v>33.570595518502834</v>
      </c>
      <c r="H594" s="259"/>
      <c r="I594" s="75"/>
      <c r="J594" s="258"/>
      <c r="K594" s="258"/>
      <c r="L594" s="258"/>
      <c r="M594" s="258"/>
      <c r="N594" s="258"/>
      <c r="O594" s="258"/>
      <c r="P594" s="258"/>
      <c r="Q594" s="258"/>
      <c r="R594" s="258"/>
      <c r="S594" s="258"/>
      <c r="T594" s="3"/>
      <c r="U594" s="3"/>
    </row>
    <row r="595" spans="5:21">
      <c r="E595" s="273">
        <f t="shared" ca="1" si="132"/>
        <v>411</v>
      </c>
      <c r="F595" s="272">
        <f t="shared" ca="1" si="131"/>
        <v>32.06358912210986</v>
      </c>
      <c r="G595" s="246">
        <v>33.571422694610192</v>
      </c>
      <c r="H595" s="259"/>
      <c r="I595" s="75"/>
      <c r="J595" s="258"/>
      <c r="K595" s="258"/>
      <c r="L595" s="258"/>
      <c r="M595" s="258"/>
      <c r="N595" s="258"/>
      <c r="O595" s="258"/>
      <c r="P595" s="258"/>
      <c r="Q595" s="258"/>
      <c r="R595" s="258"/>
      <c r="S595" s="258"/>
      <c r="T595" s="3"/>
      <c r="U595" s="3"/>
    </row>
    <row r="596" spans="5:21">
      <c r="E596" s="273">
        <f t="shared" ca="1" si="132"/>
        <v>412</v>
      </c>
      <c r="F596" s="272">
        <f t="shared" ca="1" si="131"/>
        <v>32.201621844985887</v>
      </c>
      <c r="G596" s="246">
        <v>33.575382460374584</v>
      </c>
      <c r="H596" s="259"/>
      <c r="I596" s="75"/>
      <c r="J596" s="258"/>
      <c r="K596" s="258"/>
      <c r="L596" s="258"/>
      <c r="M596" s="258"/>
      <c r="N596" s="258"/>
      <c r="O596" s="258"/>
      <c r="P596" s="258"/>
      <c r="Q596" s="258"/>
      <c r="R596" s="258"/>
      <c r="S596" s="258"/>
      <c r="T596" s="3"/>
      <c r="U596" s="3"/>
    </row>
    <row r="597" spans="5:21">
      <c r="E597" s="273">
        <f t="shared" ca="1" si="132"/>
        <v>413</v>
      </c>
      <c r="F597" s="272">
        <f t="shared" ca="1" si="131"/>
        <v>31.314832977438861</v>
      </c>
      <c r="G597" s="246">
        <v>33.576496988775112</v>
      </c>
      <c r="H597" s="259"/>
      <c r="I597" s="75"/>
      <c r="J597" s="258"/>
      <c r="K597" s="258"/>
      <c r="L597" s="258"/>
      <c r="M597" s="258"/>
      <c r="N597" s="258"/>
      <c r="O597" s="258"/>
      <c r="P597" s="258"/>
      <c r="Q597" s="258"/>
      <c r="R597" s="258"/>
      <c r="S597" s="258"/>
      <c r="T597" s="3"/>
      <c r="U597" s="3"/>
    </row>
    <row r="598" spans="5:21">
      <c r="E598" s="273">
        <f t="shared" ca="1" si="132"/>
        <v>414</v>
      </c>
      <c r="F598" s="272">
        <f t="shared" ca="1" si="131"/>
        <v>32.993132778780669</v>
      </c>
      <c r="G598" s="246">
        <v>33.578469315858221</v>
      </c>
      <c r="H598" s="259"/>
      <c r="I598" s="75"/>
      <c r="J598" s="258"/>
      <c r="K598" s="258"/>
      <c r="L598" s="258"/>
      <c r="M598" s="258"/>
      <c r="N598" s="258"/>
      <c r="O598" s="258"/>
      <c r="P598" s="258"/>
      <c r="Q598" s="258"/>
      <c r="R598" s="258"/>
      <c r="S598" s="258"/>
      <c r="T598" s="3"/>
      <c r="U598" s="3"/>
    </row>
    <row r="599" spans="5:21">
      <c r="E599" s="273">
        <f t="shared" ca="1" si="132"/>
        <v>415</v>
      </c>
      <c r="F599" s="272">
        <f t="shared" ca="1" si="131"/>
        <v>34.353922332952557</v>
      </c>
      <c r="G599" s="246">
        <v>33.585888862870533</v>
      </c>
      <c r="H599" s="259"/>
      <c r="I599" s="75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3"/>
      <c r="U599" s="3"/>
    </row>
    <row r="600" spans="5:21">
      <c r="E600" s="273">
        <f t="shared" ca="1" si="132"/>
        <v>416</v>
      </c>
      <c r="F600" s="272">
        <f t="shared" ca="1" si="131"/>
        <v>32.191189586294819</v>
      </c>
      <c r="G600" s="246">
        <v>33.586041423255629</v>
      </c>
      <c r="H600" s="259"/>
      <c r="I600" s="75"/>
      <c r="J600" s="258"/>
      <c r="K600" s="258"/>
      <c r="L600" s="258"/>
      <c r="M600" s="258"/>
      <c r="N600" s="258"/>
      <c r="O600" s="258"/>
      <c r="P600" s="258"/>
      <c r="Q600" s="258"/>
      <c r="R600" s="258"/>
      <c r="S600" s="258"/>
      <c r="T600" s="3"/>
      <c r="U600" s="3"/>
    </row>
    <row r="601" spans="5:21">
      <c r="E601" s="273">
        <f t="shared" ca="1" si="132"/>
        <v>417</v>
      </c>
      <c r="F601" s="272">
        <f t="shared" ca="1" si="131"/>
        <v>35.730606433520705</v>
      </c>
      <c r="G601" s="246">
        <v>33.594118504406794</v>
      </c>
      <c r="H601" s="259"/>
      <c r="I601" s="75"/>
      <c r="J601" s="258"/>
      <c r="K601" s="258"/>
      <c r="L601" s="258"/>
      <c r="M601" s="258"/>
      <c r="N601" s="258"/>
      <c r="O601" s="258"/>
      <c r="P601" s="258"/>
      <c r="Q601" s="258"/>
      <c r="R601" s="258"/>
      <c r="S601" s="258"/>
      <c r="T601" s="3"/>
      <c r="U601" s="3"/>
    </row>
    <row r="602" spans="5:21">
      <c r="E602" s="273">
        <f t="shared" ca="1" si="132"/>
        <v>418</v>
      </c>
      <c r="F602" s="272">
        <f t="shared" ca="1" si="131"/>
        <v>36.011007689559264</v>
      </c>
      <c r="G602" s="246">
        <v>33.602958742070371</v>
      </c>
      <c r="H602" s="259"/>
      <c r="I602" s="75"/>
      <c r="J602" s="258"/>
      <c r="K602" s="258"/>
      <c r="L602" s="258"/>
      <c r="M602" s="258"/>
      <c r="N602" s="258"/>
      <c r="O602" s="258"/>
      <c r="P602" s="258"/>
      <c r="Q602" s="258"/>
      <c r="R602" s="258"/>
      <c r="S602" s="258"/>
      <c r="T602" s="3"/>
      <c r="U602" s="3"/>
    </row>
    <row r="603" spans="5:21">
      <c r="E603" s="273">
        <f t="shared" ca="1" si="132"/>
        <v>419</v>
      </c>
      <c r="F603" s="272">
        <f t="shared" ca="1" si="131"/>
        <v>35.563049514600053</v>
      </c>
      <c r="G603" s="246">
        <v>33.607764254819045</v>
      </c>
      <c r="H603" s="259"/>
      <c r="I603" s="75"/>
      <c r="J603" s="258"/>
      <c r="K603" s="258"/>
      <c r="L603" s="258"/>
      <c r="M603" s="258"/>
      <c r="N603" s="258"/>
      <c r="O603" s="258"/>
      <c r="P603" s="258"/>
      <c r="Q603" s="258"/>
      <c r="R603" s="258"/>
      <c r="S603" s="258"/>
      <c r="T603" s="3"/>
      <c r="U603" s="3"/>
    </row>
    <row r="604" spans="5:21">
      <c r="E604" s="273">
        <f t="shared" ca="1" si="132"/>
        <v>420</v>
      </c>
      <c r="F604" s="272">
        <f t="shared" ca="1" si="131"/>
        <v>32.990281895393295</v>
      </c>
      <c r="G604" s="246">
        <v>33.610647551191171</v>
      </c>
      <c r="H604" s="259"/>
      <c r="I604" s="75"/>
      <c r="J604" s="258"/>
      <c r="K604" s="258"/>
      <c r="L604" s="258"/>
      <c r="M604" s="258"/>
      <c r="N604" s="258"/>
      <c r="O604" s="258"/>
      <c r="P604" s="258"/>
      <c r="Q604" s="258"/>
      <c r="R604" s="258"/>
      <c r="S604" s="258"/>
      <c r="T604" s="3"/>
      <c r="U604" s="3"/>
    </row>
    <row r="605" spans="5:21">
      <c r="E605" s="273">
        <f t="shared" ca="1" si="132"/>
        <v>421</v>
      </c>
      <c r="F605" s="272">
        <f t="shared" ca="1" si="131"/>
        <v>35.551580477573232</v>
      </c>
      <c r="G605" s="246">
        <v>33.615854907404078</v>
      </c>
      <c r="H605" s="259"/>
      <c r="I605" s="75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3"/>
      <c r="U605" s="3"/>
    </row>
    <row r="606" spans="5:21">
      <c r="E606" s="273">
        <f t="shared" ca="1" si="132"/>
        <v>422</v>
      </c>
      <c r="F606" s="272">
        <f t="shared" ca="1" si="131"/>
        <v>33.141463319957843</v>
      </c>
      <c r="G606" s="246">
        <v>33.622050382109371</v>
      </c>
      <c r="H606" s="259"/>
      <c r="I606" s="75"/>
      <c r="J606" s="258"/>
      <c r="K606" s="258"/>
      <c r="L606" s="258"/>
      <c r="M606" s="258"/>
      <c r="N606" s="258"/>
      <c r="O606" s="258"/>
      <c r="P606" s="258"/>
      <c r="Q606" s="258"/>
      <c r="R606" s="258"/>
      <c r="S606" s="258"/>
      <c r="T606" s="3"/>
      <c r="U606" s="3"/>
    </row>
    <row r="607" spans="5:21">
      <c r="E607" s="273">
        <f t="shared" ca="1" si="132"/>
        <v>423</v>
      </c>
      <c r="F607" s="272">
        <f t="shared" ca="1" si="131"/>
        <v>32.312968826582157</v>
      </c>
      <c r="G607" s="246">
        <v>33.623245607547638</v>
      </c>
      <c r="H607" s="259"/>
      <c r="I607" s="75"/>
      <c r="J607" s="258"/>
      <c r="K607" s="258"/>
      <c r="L607" s="258"/>
      <c r="M607" s="258"/>
      <c r="N607" s="258"/>
      <c r="O607" s="258"/>
      <c r="P607" s="258"/>
      <c r="Q607" s="258"/>
      <c r="R607" s="258"/>
      <c r="S607" s="258"/>
      <c r="T607" s="3"/>
      <c r="U607" s="3"/>
    </row>
    <row r="608" spans="5:21">
      <c r="E608" s="273">
        <f t="shared" ca="1" si="132"/>
        <v>424</v>
      </c>
      <c r="F608" s="272">
        <f t="shared" ca="1" si="131"/>
        <v>36.331138713780589</v>
      </c>
      <c r="G608" s="246">
        <v>33.627579984568037</v>
      </c>
      <c r="H608" s="259"/>
      <c r="I608" s="75"/>
      <c r="J608" s="258"/>
      <c r="K608" s="258"/>
      <c r="L608" s="258"/>
      <c r="M608" s="258"/>
      <c r="N608" s="258"/>
      <c r="O608" s="258"/>
      <c r="P608" s="258"/>
      <c r="Q608" s="258"/>
      <c r="R608" s="258"/>
      <c r="S608" s="258"/>
      <c r="T608" s="3"/>
      <c r="U608" s="3"/>
    </row>
    <row r="609" spans="5:21">
      <c r="E609" s="273">
        <f t="shared" ca="1" si="132"/>
        <v>425</v>
      </c>
      <c r="F609" s="272">
        <f t="shared" ca="1" si="131"/>
        <v>32.242358184545616</v>
      </c>
      <c r="G609" s="246">
        <v>33.628839669092102</v>
      </c>
      <c r="H609" s="259"/>
      <c r="I609" s="75"/>
      <c r="J609" s="258"/>
      <c r="K609" s="258"/>
      <c r="L609" s="258"/>
      <c r="M609" s="258"/>
      <c r="N609" s="258"/>
      <c r="O609" s="258"/>
      <c r="P609" s="258"/>
      <c r="Q609" s="258"/>
      <c r="R609" s="258"/>
      <c r="S609" s="258"/>
      <c r="T609" s="3"/>
      <c r="U609" s="3"/>
    </row>
    <row r="610" spans="5:21">
      <c r="E610" s="273">
        <f t="shared" ca="1" si="132"/>
        <v>426</v>
      </c>
      <c r="F610" s="272">
        <f t="shared" ca="1" si="131"/>
        <v>34.417943205718679</v>
      </c>
      <c r="G610" s="246">
        <v>33.630070756281185</v>
      </c>
      <c r="H610" s="259"/>
      <c r="I610" s="75"/>
      <c r="J610" s="258"/>
      <c r="K610" s="258"/>
      <c r="L610" s="258"/>
      <c r="M610" s="258"/>
      <c r="N610" s="258"/>
      <c r="O610" s="258"/>
      <c r="P610" s="258"/>
      <c r="Q610" s="258"/>
      <c r="R610" s="258"/>
      <c r="S610" s="258"/>
      <c r="T610" s="3"/>
      <c r="U610" s="3"/>
    </row>
    <row r="611" spans="5:21">
      <c r="E611" s="273">
        <f t="shared" ca="1" si="132"/>
        <v>427</v>
      </c>
      <c r="F611" s="272">
        <f t="shared" ca="1" si="131"/>
        <v>35.554109462189516</v>
      </c>
      <c r="G611" s="246">
        <v>33.633987219865496</v>
      </c>
      <c r="H611" s="259"/>
      <c r="I611" s="75"/>
      <c r="J611" s="258"/>
      <c r="K611" s="258"/>
      <c r="L611" s="258"/>
      <c r="M611" s="258"/>
      <c r="N611" s="258"/>
      <c r="O611" s="258"/>
      <c r="P611" s="258"/>
      <c r="Q611" s="258"/>
      <c r="R611" s="258"/>
      <c r="S611" s="258"/>
      <c r="T611" s="3"/>
      <c r="U611" s="3"/>
    </row>
    <row r="612" spans="5:21">
      <c r="E612" s="273">
        <f t="shared" ca="1" si="132"/>
        <v>428</v>
      </c>
      <c r="F612" s="272">
        <f t="shared" ca="1" si="131"/>
        <v>31.776578370331709</v>
      </c>
      <c r="G612" s="246">
        <v>33.635387026674955</v>
      </c>
      <c r="H612" s="259"/>
      <c r="I612" s="75"/>
      <c r="J612" s="258"/>
      <c r="K612" s="258"/>
      <c r="L612" s="258"/>
      <c r="M612" s="258"/>
      <c r="N612" s="258"/>
      <c r="O612" s="258"/>
      <c r="P612" s="258"/>
      <c r="Q612" s="258"/>
      <c r="R612" s="258"/>
      <c r="S612" s="258"/>
      <c r="T612" s="3"/>
      <c r="U612" s="3"/>
    </row>
    <row r="613" spans="5:21">
      <c r="E613" s="273">
        <f t="shared" ca="1" si="132"/>
        <v>429</v>
      </c>
      <c r="F613" s="272">
        <f t="shared" ca="1" si="131"/>
        <v>36.855799911006578</v>
      </c>
      <c r="G613" s="246">
        <v>33.639687276002839</v>
      </c>
      <c r="H613" s="259"/>
      <c r="I613" s="75"/>
      <c r="J613" s="258"/>
      <c r="K613" s="258"/>
      <c r="L613" s="258"/>
      <c r="M613" s="258"/>
      <c r="N613" s="258"/>
      <c r="O613" s="258"/>
      <c r="P613" s="258"/>
      <c r="Q613" s="258"/>
      <c r="R613" s="258"/>
      <c r="S613" s="258"/>
      <c r="T613" s="3"/>
      <c r="U613" s="3"/>
    </row>
    <row r="614" spans="5:21">
      <c r="E614" s="273">
        <f t="shared" ca="1" si="132"/>
        <v>430</v>
      </c>
      <c r="F614" s="272">
        <f t="shared" ca="1" si="131"/>
        <v>38.128815705465378</v>
      </c>
      <c r="G614" s="246">
        <v>33.640449856543739</v>
      </c>
      <c r="H614" s="259"/>
      <c r="I614" s="75"/>
      <c r="J614" s="258"/>
      <c r="K614" s="258"/>
      <c r="L614" s="258"/>
      <c r="M614" s="258"/>
      <c r="N614" s="258"/>
      <c r="O614" s="258"/>
      <c r="P614" s="258"/>
      <c r="Q614" s="258"/>
      <c r="R614" s="258"/>
      <c r="S614" s="258"/>
      <c r="T614" s="3"/>
      <c r="U614" s="3"/>
    </row>
    <row r="615" spans="5:21">
      <c r="E615" s="273">
        <f t="shared" ca="1" si="132"/>
        <v>431</v>
      </c>
      <c r="F615" s="272">
        <f t="shared" ca="1" si="131"/>
        <v>32.286924846969605</v>
      </c>
      <c r="G615" s="246">
        <v>33.644179186214906</v>
      </c>
      <c r="H615" s="259"/>
      <c r="I615" s="75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3"/>
      <c r="U615" s="3"/>
    </row>
    <row r="616" spans="5:21">
      <c r="E616" s="273">
        <f t="shared" ca="1" si="132"/>
        <v>432</v>
      </c>
      <c r="F616" s="272">
        <f t="shared" ca="1" si="131"/>
        <v>33.802936774253872</v>
      </c>
      <c r="G616" s="246">
        <v>33.652097541186983</v>
      </c>
      <c r="H616" s="259"/>
      <c r="I616" s="75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3"/>
      <c r="U616" s="3"/>
    </row>
    <row r="617" spans="5:21">
      <c r="E617" s="273">
        <f t="shared" ca="1" si="132"/>
        <v>433</v>
      </c>
      <c r="F617" s="272">
        <f t="shared" ca="1" si="131"/>
        <v>35.202329047054377</v>
      </c>
      <c r="G617" s="246">
        <v>33.65354231307041</v>
      </c>
      <c r="H617" s="259"/>
      <c r="I617" s="75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3"/>
      <c r="U617" s="3"/>
    </row>
    <row r="618" spans="5:21">
      <c r="E618" s="273">
        <f t="shared" ca="1" si="132"/>
        <v>434</v>
      </c>
      <c r="F618" s="272">
        <f t="shared" ca="1" si="131"/>
        <v>35.26137355003015</v>
      </c>
      <c r="G618" s="246">
        <v>33.656811231489783</v>
      </c>
      <c r="H618" s="259"/>
      <c r="I618" s="75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3"/>
      <c r="U618" s="3"/>
    </row>
    <row r="619" spans="5:21">
      <c r="E619" s="273">
        <f t="shared" ca="1" si="132"/>
        <v>435</v>
      </c>
      <c r="F619" s="272">
        <f t="shared" ca="1" si="131"/>
        <v>33.916321528700003</v>
      </c>
      <c r="G619" s="246">
        <v>33.662245714952839</v>
      </c>
      <c r="H619" s="259"/>
      <c r="I619" s="75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3"/>
      <c r="U619" s="3"/>
    </row>
    <row r="620" spans="5:21">
      <c r="E620" s="273">
        <f t="shared" ca="1" si="132"/>
        <v>436</v>
      </c>
      <c r="F620" s="272">
        <f t="shared" ca="1" si="131"/>
        <v>31.596290368263134</v>
      </c>
      <c r="G620" s="246">
        <v>33.667582814050135</v>
      </c>
      <c r="H620" s="259"/>
      <c r="I620" s="75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3"/>
      <c r="U620" s="3"/>
    </row>
    <row r="621" spans="5:21">
      <c r="E621" s="273">
        <f t="shared" ca="1" si="132"/>
        <v>437</v>
      </c>
      <c r="F621" s="272">
        <f t="shared" ca="1" si="131"/>
        <v>34.454942738085045</v>
      </c>
      <c r="G621" s="246">
        <v>33.66762661541815</v>
      </c>
      <c r="H621" s="259"/>
      <c r="I621" s="75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3"/>
      <c r="U621" s="3"/>
    </row>
    <row r="622" spans="5:21">
      <c r="E622" s="273">
        <f t="shared" ca="1" si="132"/>
        <v>438</v>
      </c>
      <c r="F622" s="272">
        <f t="shared" ca="1" si="131"/>
        <v>34.2444906400018</v>
      </c>
      <c r="G622" s="246">
        <v>33.669136731259258</v>
      </c>
      <c r="H622" s="259"/>
      <c r="I622" s="75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3"/>
      <c r="U622" s="3"/>
    </row>
    <row r="623" spans="5:21">
      <c r="E623" s="273">
        <f t="shared" ca="1" si="132"/>
        <v>439</v>
      </c>
      <c r="F623" s="272">
        <f t="shared" ca="1" si="131"/>
        <v>37.120424619090045</v>
      </c>
      <c r="G623" s="246">
        <v>33.66954750765106</v>
      </c>
      <c r="H623" s="259"/>
      <c r="I623" s="75"/>
      <c r="J623" s="258"/>
      <c r="K623" s="258"/>
      <c r="L623" s="258"/>
      <c r="M623" s="258"/>
      <c r="N623" s="258"/>
      <c r="O623" s="258"/>
      <c r="P623" s="258"/>
      <c r="Q623" s="258"/>
      <c r="R623" s="258"/>
      <c r="S623" s="258"/>
      <c r="T623" s="3"/>
      <c r="U623" s="3"/>
    </row>
    <row r="624" spans="5:21">
      <c r="E624" s="273">
        <f t="shared" ca="1" si="132"/>
        <v>440</v>
      </c>
      <c r="F624" s="272">
        <f t="shared" ca="1" si="131"/>
        <v>35.224819712469703</v>
      </c>
      <c r="G624" s="246">
        <v>33.680268042559483</v>
      </c>
      <c r="H624" s="259"/>
      <c r="I624" s="75"/>
      <c r="J624" s="258"/>
      <c r="K624" s="258"/>
      <c r="L624" s="258"/>
      <c r="M624" s="258"/>
      <c r="N624" s="258"/>
      <c r="O624" s="258"/>
      <c r="P624" s="258"/>
      <c r="Q624" s="258"/>
      <c r="R624" s="258"/>
      <c r="S624" s="258"/>
      <c r="T624" s="3"/>
      <c r="U624" s="3"/>
    </row>
    <row r="625" spans="5:21">
      <c r="E625" s="273">
        <f t="shared" ca="1" si="132"/>
        <v>441</v>
      </c>
      <c r="F625" s="272">
        <f t="shared" ca="1" si="131"/>
        <v>32.124962986838526</v>
      </c>
      <c r="G625" s="246">
        <v>33.682297296111031</v>
      </c>
      <c r="H625" s="259"/>
      <c r="I625" s="75"/>
      <c r="J625" s="258"/>
      <c r="K625" s="258"/>
      <c r="L625" s="258"/>
      <c r="M625" s="258"/>
      <c r="N625" s="258"/>
      <c r="O625" s="258"/>
      <c r="P625" s="258"/>
      <c r="Q625" s="258"/>
      <c r="R625" s="258"/>
      <c r="S625" s="258"/>
      <c r="T625" s="3"/>
      <c r="U625" s="3"/>
    </row>
    <row r="626" spans="5:21">
      <c r="E626" s="273">
        <f t="shared" ca="1" si="132"/>
        <v>442</v>
      </c>
      <c r="F626" s="272">
        <f t="shared" ca="1" si="131"/>
        <v>34.367612398816576</v>
      </c>
      <c r="G626" s="246">
        <v>33.684885278066083</v>
      </c>
      <c r="H626" s="259"/>
      <c r="I626" s="75"/>
      <c r="J626" s="258"/>
      <c r="K626" s="258"/>
      <c r="L626" s="258"/>
      <c r="M626" s="258"/>
      <c r="N626" s="258"/>
      <c r="O626" s="258"/>
      <c r="P626" s="258"/>
      <c r="Q626" s="258"/>
      <c r="R626" s="258"/>
      <c r="S626" s="258"/>
      <c r="T626" s="3"/>
      <c r="U626" s="3"/>
    </row>
    <row r="627" spans="5:21">
      <c r="E627" s="273">
        <f t="shared" ca="1" si="132"/>
        <v>443</v>
      </c>
      <c r="F627" s="272">
        <f t="shared" ca="1" si="131"/>
        <v>33.349236091902235</v>
      </c>
      <c r="G627" s="246">
        <v>33.693114601355688</v>
      </c>
      <c r="H627" s="259"/>
      <c r="I627" s="75"/>
      <c r="J627" s="258"/>
      <c r="K627" s="258"/>
      <c r="L627" s="258"/>
      <c r="M627" s="258"/>
      <c r="N627" s="258"/>
      <c r="O627" s="258"/>
      <c r="P627" s="258"/>
      <c r="Q627" s="258"/>
      <c r="R627" s="258"/>
      <c r="S627" s="258"/>
      <c r="T627" s="3"/>
      <c r="U627" s="3"/>
    </row>
    <row r="628" spans="5:21">
      <c r="E628" s="273">
        <f t="shared" ca="1" si="132"/>
        <v>444</v>
      </c>
      <c r="F628" s="272">
        <f t="shared" ca="1" si="131"/>
        <v>38.078782976605119</v>
      </c>
      <c r="G628" s="246">
        <v>33.693745058831716</v>
      </c>
      <c r="H628" s="259"/>
      <c r="I628" s="75"/>
      <c r="J628" s="258"/>
      <c r="K628" s="258"/>
      <c r="L628" s="258"/>
      <c r="M628" s="258"/>
      <c r="N628" s="258"/>
      <c r="O628" s="258"/>
      <c r="P628" s="258"/>
      <c r="Q628" s="258"/>
      <c r="R628" s="258"/>
      <c r="S628" s="258"/>
      <c r="T628" s="3"/>
      <c r="U628" s="3"/>
    </row>
    <row r="629" spans="5:21">
      <c r="E629" s="273">
        <f t="shared" ca="1" si="132"/>
        <v>445</v>
      </c>
      <c r="F629" s="272">
        <f t="shared" ca="1" si="131"/>
        <v>35.75086646215712</v>
      </c>
      <c r="G629" s="246">
        <v>33.69663934009845</v>
      </c>
      <c r="H629" s="259"/>
      <c r="I629" s="75"/>
      <c r="J629" s="258"/>
      <c r="K629" s="258"/>
      <c r="L629" s="258"/>
      <c r="M629" s="258"/>
      <c r="N629" s="258"/>
      <c r="O629" s="258"/>
      <c r="P629" s="258"/>
      <c r="Q629" s="258"/>
      <c r="R629" s="258"/>
      <c r="S629" s="258"/>
      <c r="T629" s="3"/>
      <c r="U629" s="3"/>
    </row>
    <row r="630" spans="5:21">
      <c r="E630" s="273">
        <f t="shared" ca="1" si="132"/>
        <v>446</v>
      </c>
      <c r="F630" s="272">
        <f t="shared" ca="1" si="131"/>
        <v>32.867249225239632</v>
      </c>
      <c r="G630" s="246">
        <v>33.70147790033279</v>
      </c>
      <c r="H630" s="259"/>
      <c r="I630" s="75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3"/>
      <c r="U630" s="3"/>
    </row>
    <row r="631" spans="5:21">
      <c r="E631" s="273">
        <f t="shared" ca="1" si="132"/>
        <v>447</v>
      </c>
      <c r="F631" s="272">
        <f t="shared" ca="1" si="131"/>
        <v>33.969785290484211</v>
      </c>
      <c r="G631" s="246">
        <v>33.710645748806442</v>
      </c>
      <c r="H631" s="259"/>
      <c r="I631" s="75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3"/>
      <c r="U631" s="3"/>
    </row>
    <row r="632" spans="5:21">
      <c r="E632" s="273">
        <f t="shared" ca="1" si="132"/>
        <v>448</v>
      </c>
      <c r="F632" s="272">
        <f t="shared" ca="1" si="131"/>
        <v>34.589310900603216</v>
      </c>
      <c r="G632" s="246">
        <v>33.715676611152091</v>
      </c>
      <c r="H632" s="259"/>
      <c r="I632" s="75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3"/>
      <c r="U632" s="3"/>
    </row>
    <row r="633" spans="5:21">
      <c r="E633" s="273">
        <f t="shared" ca="1" si="132"/>
        <v>449</v>
      </c>
      <c r="F633" s="272">
        <f t="shared" ref="F633:F696" ca="1" si="133">NORMINV(RAND(),$O$186,($O$187-$O$185)/$O$188)</f>
        <v>34.204730853261999</v>
      </c>
      <c r="G633" s="246">
        <v>33.718869569230513</v>
      </c>
      <c r="H633" s="259"/>
      <c r="I633" s="75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3"/>
      <c r="U633" s="3"/>
    </row>
    <row r="634" spans="5:21">
      <c r="E634" s="273">
        <f t="shared" ref="E634:E697" ca="1" si="134">IF(F634&lt;&gt;0,E633+1,"")</f>
        <v>450</v>
      </c>
      <c r="F634" s="272">
        <f t="shared" ca="1" si="133"/>
        <v>34.91864602650449</v>
      </c>
      <c r="G634" s="246">
        <v>33.72028007312359</v>
      </c>
      <c r="H634" s="259"/>
      <c r="I634" s="75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3"/>
      <c r="U634" s="3"/>
    </row>
    <row r="635" spans="5:21">
      <c r="E635" s="273">
        <f t="shared" ca="1" si="134"/>
        <v>451</v>
      </c>
      <c r="F635" s="272">
        <f t="shared" ca="1" si="133"/>
        <v>35.637626336541793</v>
      </c>
      <c r="G635" s="246">
        <v>33.724334688611634</v>
      </c>
      <c r="H635" s="259"/>
      <c r="I635" s="75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/>
      <c r="T635" s="3"/>
      <c r="U635" s="3"/>
    </row>
    <row r="636" spans="5:21">
      <c r="E636" s="273">
        <f t="shared" ca="1" si="134"/>
        <v>452</v>
      </c>
      <c r="F636" s="272">
        <f t="shared" ca="1" si="133"/>
        <v>36.527483084280732</v>
      </c>
      <c r="G636" s="246">
        <v>33.728847053059368</v>
      </c>
      <c r="H636" s="259"/>
      <c r="I636" s="75"/>
      <c r="J636" s="258"/>
      <c r="K636" s="258"/>
      <c r="L636" s="258"/>
      <c r="M636" s="258"/>
      <c r="N636" s="258"/>
      <c r="O636" s="258"/>
      <c r="P636" s="258"/>
      <c r="Q636" s="258"/>
      <c r="R636" s="258"/>
      <c r="S636" s="258"/>
      <c r="T636" s="3"/>
      <c r="U636" s="3"/>
    </row>
    <row r="637" spans="5:21">
      <c r="E637" s="273">
        <f t="shared" ca="1" si="134"/>
        <v>453</v>
      </c>
      <c r="F637" s="272">
        <f t="shared" ca="1" si="133"/>
        <v>30.745136219912517</v>
      </c>
      <c r="G637" s="246">
        <v>33.739872319363045</v>
      </c>
      <c r="H637" s="259"/>
      <c r="I637" s="75"/>
      <c r="J637" s="258"/>
      <c r="K637" s="258"/>
      <c r="L637" s="258"/>
      <c r="M637" s="258"/>
      <c r="N637" s="258"/>
      <c r="O637" s="258"/>
      <c r="P637" s="258"/>
      <c r="Q637" s="258"/>
      <c r="R637" s="258"/>
      <c r="S637" s="258"/>
      <c r="T637" s="3"/>
      <c r="U637" s="3"/>
    </row>
    <row r="638" spans="5:21">
      <c r="E638" s="273">
        <f t="shared" ca="1" si="134"/>
        <v>454</v>
      </c>
      <c r="F638" s="272">
        <f t="shared" ca="1" si="133"/>
        <v>36.265930980285347</v>
      </c>
      <c r="G638" s="246">
        <v>33.748490088707996</v>
      </c>
      <c r="H638" s="259"/>
      <c r="I638" s="75"/>
      <c r="J638" s="258"/>
      <c r="K638" s="258"/>
      <c r="L638" s="258"/>
      <c r="M638" s="258"/>
      <c r="N638" s="258"/>
      <c r="O638" s="258"/>
      <c r="P638" s="258"/>
      <c r="Q638" s="258"/>
      <c r="R638" s="258"/>
      <c r="S638" s="258"/>
      <c r="T638" s="3"/>
      <c r="U638" s="3"/>
    </row>
    <row r="639" spans="5:21">
      <c r="E639" s="273">
        <f t="shared" ca="1" si="134"/>
        <v>455</v>
      </c>
      <c r="F639" s="272">
        <f t="shared" ca="1" si="133"/>
        <v>34.505580591357926</v>
      </c>
      <c r="G639" s="246">
        <v>33.750967875260443</v>
      </c>
      <c r="H639" s="259"/>
      <c r="I639" s="75"/>
      <c r="J639" s="258"/>
      <c r="K639" s="258"/>
      <c r="L639" s="258"/>
      <c r="M639" s="258"/>
      <c r="N639" s="258"/>
      <c r="O639" s="258"/>
      <c r="P639" s="258"/>
      <c r="Q639" s="258"/>
      <c r="R639" s="258"/>
      <c r="S639" s="258"/>
      <c r="T639" s="3"/>
      <c r="U639" s="3"/>
    </row>
    <row r="640" spans="5:21">
      <c r="E640" s="273">
        <f t="shared" ca="1" si="134"/>
        <v>456</v>
      </c>
      <c r="F640" s="272">
        <f t="shared" ca="1" si="133"/>
        <v>34.146971129347072</v>
      </c>
      <c r="G640" s="246">
        <v>33.756044449808542</v>
      </c>
      <c r="H640" s="259"/>
      <c r="I640" s="75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3"/>
      <c r="U640" s="3"/>
    </row>
    <row r="641" spans="5:21">
      <c r="E641" s="273">
        <f t="shared" ca="1" si="134"/>
        <v>457</v>
      </c>
      <c r="F641" s="272">
        <f t="shared" ca="1" si="133"/>
        <v>34.42341631653516</v>
      </c>
      <c r="G641" s="246">
        <v>33.765247460668824</v>
      </c>
      <c r="H641" s="259"/>
      <c r="I641" s="75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3"/>
      <c r="U641" s="3"/>
    </row>
    <row r="642" spans="5:21">
      <c r="E642" s="273">
        <f t="shared" ca="1" si="134"/>
        <v>458</v>
      </c>
      <c r="F642" s="272">
        <f t="shared" ca="1" si="133"/>
        <v>31.426695822354425</v>
      </c>
      <c r="G642" s="246">
        <v>33.783196711864413</v>
      </c>
      <c r="H642" s="259"/>
      <c r="I642" s="75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3"/>
      <c r="U642" s="3"/>
    </row>
    <row r="643" spans="5:21">
      <c r="E643" s="273">
        <f t="shared" ca="1" si="134"/>
        <v>459</v>
      </c>
      <c r="F643" s="272">
        <f t="shared" ca="1" si="133"/>
        <v>34.638342231984929</v>
      </c>
      <c r="G643" s="246">
        <v>33.788632192186434</v>
      </c>
      <c r="H643" s="259"/>
      <c r="I643" s="75"/>
      <c r="J643" s="258"/>
      <c r="K643" s="258"/>
      <c r="L643" s="258"/>
      <c r="M643" s="258"/>
      <c r="N643" s="258"/>
      <c r="O643" s="258"/>
      <c r="P643" s="258"/>
      <c r="Q643" s="258"/>
      <c r="R643" s="258"/>
      <c r="S643" s="258"/>
      <c r="T643" s="3"/>
      <c r="U643" s="3"/>
    </row>
    <row r="644" spans="5:21">
      <c r="E644" s="273">
        <f t="shared" ca="1" si="134"/>
        <v>460</v>
      </c>
      <c r="F644" s="272">
        <f t="shared" ca="1" si="133"/>
        <v>37.217860602584175</v>
      </c>
      <c r="G644" s="246">
        <v>33.792436486558827</v>
      </c>
      <c r="H644" s="259"/>
      <c r="I644" s="75"/>
      <c r="J644" s="258"/>
      <c r="K644" s="258"/>
      <c r="L644" s="258"/>
      <c r="M644" s="258"/>
      <c r="N644" s="258"/>
      <c r="O644" s="258"/>
      <c r="P644" s="258"/>
      <c r="Q644" s="258"/>
      <c r="R644" s="258"/>
      <c r="S644" s="258"/>
      <c r="T644" s="3"/>
      <c r="U644" s="3"/>
    </row>
    <row r="645" spans="5:21">
      <c r="E645" s="273">
        <f t="shared" ca="1" si="134"/>
        <v>461</v>
      </c>
      <c r="F645" s="272">
        <f t="shared" ca="1" si="133"/>
        <v>33.267378975984492</v>
      </c>
      <c r="G645" s="246">
        <v>33.800483231937733</v>
      </c>
      <c r="H645" s="259"/>
      <c r="I645" s="75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3"/>
      <c r="U645" s="3"/>
    </row>
    <row r="646" spans="5:21">
      <c r="E646" s="273">
        <f t="shared" ca="1" si="134"/>
        <v>462</v>
      </c>
      <c r="F646" s="272">
        <f t="shared" ca="1" si="133"/>
        <v>32.846413337064881</v>
      </c>
      <c r="G646" s="246">
        <v>33.803811870254101</v>
      </c>
      <c r="H646" s="259"/>
      <c r="I646" s="75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3"/>
      <c r="U646" s="3"/>
    </row>
    <row r="647" spans="5:21">
      <c r="E647" s="273">
        <f t="shared" ca="1" si="134"/>
        <v>463</v>
      </c>
      <c r="F647" s="272">
        <f t="shared" ca="1" si="133"/>
        <v>35.528670800181011</v>
      </c>
      <c r="G647" s="246">
        <v>33.804095641310639</v>
      </c>
      <c r="H647" s="259"/>
      <c r="I647" s="75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3"/>
      <c r="U647" s="3"/>
    </row>
    <row r="648" spans="5:21">
      <c r="E648" s="273">
        <f t="shared" ca="1" si="134"/>
        <v>464</v>
      </c>
      <c r="F648" s="272">
        <f t="shared" ca="1" si="133"/>
        <v>39.708678437581511</v>
      </c>
      <c r="G648" s="246">
        <v>33.809959371388551</v>
      </c>
      <c r="H648" s="259"/>
      <c r="I648" s="75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3"/>
      <c r="U648" s="3"/>
    </row>
    <row r="649" spans="5:21">
      <c r="E649" s="273">
        <f t="shared" ca="1" si="134"/>
        <v>465</v>
      </c>
      <c r="F649" s="272">
        <f t="shared" ca="1" si="133"/>
        <v>33.27073661592943</v>
      </c>
      <c r="G649" s="246">
        <v>33.815916359468623</v>
      </c>
      <c r="H649" s="259"/>
      <c r="I649" s="75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3"/>
      <c r="U649" s="3"/>
    </row>
    <row r="650" spans="5:21">
      <c r="E650" s="273">
        <f t="shared" ca="1" si="134"/>
        <v>466</v>
      </c>
      <c r="F650" s="272">
        <f t="shared" ca="1" si="133"/>
        <v>35.802073589002156</v>
      </c>
      <c r="G650" s="246">
        <v>33.818613584494891</v>
      </c>
      <c r="H650" s="259"/>
      <c r="I650" s="75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3"/>
      <c r="U650" s="3"/>
    </row>
    <row r="651" spans="5:21">
      <c r="E651" s="273">
        <f t="shared" ca="1" si="134"/>
        <v>467</v>
      </c>
      <c r="F651" s="272">
        <f t="shared" ca="1" si="133"/>
        <v>37.878221081103511</v>
      </c>
      <c r="G651" s="246">
        <v>33.828550248424648</v>
      </c>
      <c r="H651" s="259"/>
      <c r="I651" s="75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3"/>
      <c r="U651" s="3"/>
    </row>
    <row r="652" spans="5:21">
      <c r="E652" s="273">
        <f t="shared" ca="1" si="134"/>
        <v>468</v>
      </c>
      <c r="F652" s="272">
        <f t="shared" ca="1" si="133"/>
        <v>35.326452472688878</v>
      </c>
      <c r="G652" s="246">
        <v>33.837491695239905</v>
      </c>
      <c r="H652" s="259"/>
      <c r="I652" s="75"/>
      <c r="J652" s="258"/>
      <c r="K652" s="258"/>
      <c r="L652" s="258"/>
      <c r="M652" s="258"/>
      <c r="N652" s="258"/>
      <c r="O652" s="258"/>
      <c r="P652" s="258"/>
      <c r="Q652" s="258"/>
      <c r="R652" s="258"/>
      <c r="S652" s="258"/>
      <c r="T652" s="3"/>
      <c r="U652" s="3"/>
    </row>
    <row r="653" spans="5:21">
      <c r="E653" s="273">
        <f t="shared" ca="1" si="134"/>
        <v>469</v>
      </c>
      <c r="F653" s="272">
        <f t="shared" ca="1" si="133"/>
        <v>32.0827188293433</v>
      </c>
      <c r="G653" s="246">
        <v>33.844717215043303</v>
      </c>
      <c r="H653" s="259"/>
      <c r="I653" s="75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3"/>
      <c r="U653" s="3"/>
    </row>
    <row r="654" spans="5:21">
      <c r="E654" s="273">
        <f t="shared" ca="1" si="134"/>
        <v>470</v>
      </c>
      <c r="F654" s="272">
        <f t="shared" ca="1" si="133"/>
        <v>33.516481093060364</v>
      </c>
      <c r="G654" s="246">
        <v>33.84692077915247</v>
      </c>
      <c r="H654" s="259"/>
      <c r="I654" s="75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3"/>
      <c r="U654" s="3"/>
    </row>
    <row r="655" spans="5:21">
      <c r="E655" s="273">
        <f t="shared" ca="1" si="134"/>
        <v>471</v>
      </c>
      <c r="F655" s="272">
        <f t="shared" ca="1" si="133"/>
        <v>33.939499472685</v>
      </c>
      <c r="G655" s="246">
        <v>33.848026952538042</v>
      </c>
      <c r="H655" s="259"/>
      <c r="I655" s="75"/>
      <c r="J655" s="258"/>
      <c r="K655" s="258"/>
      <c r="L655" s="258"/>
      <c r="M655" s="258"/>
      <c r="N655" s="258"/>
      <c r="O655" s="258"/>
      <c r="P655" s="258"/>
      <c r="Q655" s="258"/>
      <c r="R655" s="258"/>
      <c r="S655" s="258"/>
      <c r="T655" s="3"/>
      <c r="U655" s="3"/>
    </row>
    <row r="656" spans="5:21">
      <c r="E656" s="273">
        <f t="shared" ca="1" si="134"/>
        <v>472</v>
      </c>
      <c r="F656" s="272">
        <f t="shared" ca="1" si="133"/>
        <v>34.927426680448825</v>
      </c>
      <c r="G656" s="246">
        <v>33.856095169354596</v>
      </c>
      <c r="H656" s="259"/>
      <c r="I656" s="75"/>
      <c r="J656" s="258"/>
      <c r="K656" s="258"/>
      <c r="L656" s="258"/>
      <c r="M656" s="258"/>
      <c r="N656" s="258"/>
      <c r="O656" s="258"/>
      <c r="P656" s="258"/>
      <c r="Q656" s="258"/>
      <c r="R656" s="258"/>
      <c r="S656" s="258"/>
      <c r="T656" s="3"/>
      <c r="U656" s="3"/>
    </row>
    <row r="657" spans="5:21">
      <c r="E657" s="273">
        <f t="shared" ca="1" si="134"/>
        <v>473</v>
      </c>
      <c r="F657" s="272">
        <f t="shared" ca="1" si="133"/>
        <v>32.776738262465443</v>
      </c>
      <c r="G657" s="246">
        <v>33.860272067598778</v>
      </c>
      <c r="H657" s="259"/>
      <c r="I657" s="75"/>
      <c r="J657" s="258"/>
      <c r="K657" s="258"/>
      <c r="L657" s="258"/>
      <c r="M657" s="258"/>
      <c r="N657" s="258"/>
      <c r="O657" s="258"/>
      <c r="P657" s="258"/>
      <c r="Q657" s="258"/>
      <c r="R657" s="258"/>
      <c r="S657" s="258"/>
      <c r="T657" s="3"/>
      <c r="U657" s="3"/>
    </row>
    <row r="658" spans="5:21">
      <c r="E658" s="273">
        <f t="shared" ca="1" si="134"/>
        <v>474</v>
      </c>
      <c r="F658" s="272">
        <f t="shared" ca="1" si="133"/>
        <v>32.594583393641294</v>
      </c>
      <c r="G658" s="246">
        <v>33.864489891949702</v>
      </c>
      <c r="H658" s="259"/>
      <c r="I658" s="75"/>
      <c r="J658" s="258"/>
      <c r="K658" s="258"/>
      <c r="L658" s="258"/>
      <c r="M658" s="258"/>
      <c r="N658" s="258"/>
      <c r="O658" s="258"/>
      <c r="P658" s="258"/>
      <c r="Q658" s="258"/>
      <c r="R658" s="258"/>
      <c r="S658" s="258"/>
      <c r="T658" s="3"/>
      <c r="U658" s="3"/>
    </row>
    <row r="659" spans="5:21">
      <c r="E659" s="273">
        <f t="shared" ca="1" si="134"/>
        <v>475</v>
      </c>
      <c r="F659" s="272">
        <f t="shared" ca="1" si="133"/>
        <v>32.243169984151947</v>
      </c>
      <c r="G659" s="246">
        <v>33.876920348534412</v>
      </c>
      <c r="H659" s="259"/>
      <c r="I659" s="75"/>
      <c r="J659" s="258"/>
      <c r="K659" s="258"/>
      <c r="L659" s="258"/>
      <c r="M659" s="258"/>
      <c r="N659" s="258"/>
      <c r="O659" s="258"/>
      <c r="P659" s="258"/>
      <c r="Q659" s="258"/>
      <c r="R659" s="258"/>
      <c r="S659" s="258"/>
      <c r="T659" s="3"/>
      <c r="U659" s="3"/>
    </row>
    <row r="660" spans="5:21">
      <c r="E660" s="273">
        <f t="shared" ca="1" si="134"/>
        <v>476</v>
      </c>
      <c r="F660" s="272">
        <f t="shared" ca="1" si="133"/>
        <v>36.271988545547636</v>
      </c>
      <c r="G660" s="246">
        <v>33.884051679419244</v>
      </c>
      <c r="H660" s="259"/>
      <c r="I660" s="75"/>
      <c r="J660" s="258"/>
      <c r="K660" s="258"/>
      <c r="L660" s="258"/>
      <c r="M660" s="258"/>
      <c r="N660" s="258"/>
      <c r="O660" s="258"/>
      <c r="P660" s="258"/>
      <c r="Q660" s="258"/>
      <c r="R660" s="258"/>
      <c r="S660" s="258"/>
      <c r="T660" s="3"/>
      <c r="U660" s="3"/>
    </row>
    <row r="661" spans="5:21">
      <c r="E661" s="273">
        <f t="shared" ca="1" si="134"/>
        <v>477</v>
      </c>
      <c r="F661" s="272">
        <f t="shared" ca="1" si="133"/>
        <v>31.70614399554286</v>
      </c>
      <c r="G661" s="246">
        <v>33.887964493296664</v>
      </c>
      <c r="H661" s="259"/>
      <c r="I661" s="75"/>
      <c r="J661" s="258"/>
      <c r="K661" s="258"/>
      <c r="L661" s="258"/>
      <c r="M661" s="258"/>
      <c r="N661" s="258"/>
      <c r="O661" s="258"/>
      <c r="P661" s="258"/>
      <c r="Q661" s="258"/>
      <c r="R661" s="258"/>
      <c r="S661" s="258"/>
      <c r="T661" s="3"/>
      <c r="U661" s="3"/>
    </row>
    <row r="662" spans="5:21">
      <c r="E662" s="273">
        <f t="shared" ca="1" si="134"/>
        <v>478</v>
      </c>
      <c r="F662" s="272">
        <f t="shared" ca="1" si="133"/>
        <v>31.059103312557035</v>
      </c>
      <c r="G662" s="246">
        <v>33.893924607743166</v>
      </c>
      <c r="H662" s="259"/>
      <c r="I662" s="75"/>
      <c r="J662" s="258"/>
      <c r="K662" s="258"/>
      <c r="L662" s="258"/>
      <c r="M662" s="258"/>
      <c r="N662" s="258"/>
      <c r="O662" s="258"/>
      <c r="P662" s="258"/>
      <c r="Q662" s="258"/>
      <c r="R662" s="258"/>
      <c r="S662" s="258"/>
      <c r="T662" s="3"/>
      <c r="U662" s="3"/>
    </row>
    <row r="663" spans="5:21">
      <c r="E663" s="273">
        <f t="shared" ca="1" si="134"/>
        <v>479</v>
      </c>
      <c r="F663" s="272">
        <f t="shared" ca="1" si="133"/>
        <v>33.387629666556137</v>
      </c>
      <c r="G663" s="246">
        <v>33.917362316405928</v>
      </c>
      <c r="H663" s="259"/>
      <c r="I663" s="75"/>
      <c r="J663" s="258"/>
      <c r="K663" s="258"/>
      <c r="L663" s="258"/>
      <c r="M663" s="258"/>
      <c r="N663" s="258"/>
      <c r="O663" s="258"/>
      <c r="P663" s="258"/>
      <c r="Q663" s="258"/>
      <c r="R663" s="258"/>
      <c r="S663" s="258"/>
      <c r="T663" s="3"/>
      <c r="U663" s="3"/>
    </row>
    <row r="664" spans="5:21">
      <c r="E664" s="273">
        <f t="shared" ca="1" si="134"/>
        <v>480</v>
      </c>
      <c r="F664" s="272">
        <f t="shared" ca="1" si="133"/>
        <v>35.412544497219976</v>
      </c>
      <c r="G664" s="246">
        <v>33.921178419933803</v>
      </c>
      <c r="H664" s="259"/>
      <c r="I664" s="75"/>
      <c r="J664" s="258"/>
      <c r="K664" s="258"/>
      <c r="L664" s="258"/>
      <c r="M664" s="258"/>
      <c r="N664" s="258"/>
      <c r="O664" s="258"/>
      <c r="P664" s="258"/>
      <c r="Q664" s="258"/>
      <c r="R664" s="258"/>
      <c r="S664" s="258"/>
      <c r="T664" s="3"/>
      <c r="U664" s="3"/>
    </row>
    <row r="665" spans="5:21">
      <c r="E665" s="273">
        <f t="shared" ca="1" si="134"/>
        <v>481</v>
      </c>
      <c r="F665" s="272">
        <f t="shared" ca="1" si="133"/>
        <v>31.323471242103835</v>
      </c>
      <c r="G665" s="246">
        <v>33.924815157477262</v>
      </c>
      <c r="H665" s="259"/>
      <c r="I665" s="75"/>
      <c r="J665" s="258"/>
      <c r="K665" s="258"/>
      <c r="L665" s="258"/>
      <c r="M665" s="258"/>
      <c r="N665" s="258"/>
      <c r="O665" s="258"/>
      <c r="P665" s="258"/>
      <c r="Q665" s="258"/>
      <c r="R665" s="258"/>
      <c r="S665" s="258"/>
      <c r="T665" s="3"/>
      <c r="U665" s="3"/>
    </row>
    <row r="666" spans="5:21">
      <c r="E666" s="273">
        <f t="shared" ca="1" si="134"/>
        <v>482</v>
      </c>
      <c r="F666" s="272">
        <f t="shared" ca="1" si="133"/>
        <v>29.016269571952588</v>
      </c>
      <c r="G666" s="246">
        <v>33.935488572240551</v>
      </c>
      <c r="H666" s="259"/>
      <c r="I666" s="75"/>
      <c r="J666" s="258"/>
      <c r="K666" s="258"/>
      <c r="L666" s="258"/>
      <c r="M666" s="258"/>
      <c r="N666" s="258"/>
      <c r="O666" s="258"/>
      <c r="P666" s="258"/>
      <c r="Q666" s="258"/>
      <c r="R666" s="258"/>
      <c r="S666" s="258"/>
      <c r="T666" s="3"/>
      <c r="U666" s="3"/>
    </row>
    <row r="667" spans="5:21">
      <c r="E667" s="273">
        <f t="shared" ca="1" si="134"/>
        <v>483</v>
      </c>
      <c r="F667" s="272">
        <f t="shared" ca="1" si="133"/>
        <v>34.196237675362021</v>
      </c>
      <c r="G667" s="246">
        <v>33.938187540634665</v>
      </c>
      <c r="H667" s="259"/>
      <c r="I667" s="75"/>
      <c r="J667" s="258"/>
      <c r="K667" s="258"/>
      <c r="L667" s="258"/>
      <c r="M667" s="258"/>
      <c r="N667" s="258"/>
      <c r="O667" s="258"/>
      <c r="P667" s="258"/>
      <c r="Q667" s="258"/>
      <c r="R667" s="258"/>
      <c r="S667" s="258"/>
      <c r="T667" s="3"/>
      <c r="U667" s="3"/>
    </row>
    <row r="668" spans="5:21">
      <c r="E668" s="273">
        <f t="shared" ca="1" si="134"/>
        <v>484</v>
      </c>
      <c r="F668" s="272">
        <f t="shared" ca="1" si="133"/>
        <v>34.779728878149719</v>
      </c>
      <c r="G668" s="246">
        <v>33.940228754955157</v>
      </c>
      <c r="H668" s="259"/>
      <c r="I668" s="75"/>
      <c r="J668" s="258"/>
      <c r="K668" s="258"/>
      <c r="L668" s="258"/>
      <c r="M668" s="258"/>
      <c r="N668" s="258"/>
      <c r="O668" s="258"/>
      <c r="P668" s="258"/>
      <c r="Q668" s="258"/>
      <c r="R668" s="258"/>
      <c r="S668" s="258"/>
      <c r="T668" s="3"/>
      <c r="U668" s="3"/>
    </row>
    <row r="669" spans="5:21">
      <c r="E669" s="273">
        <f t="shared" ca="1" si="134"/>
        <v>485</v>
      </c>
      <c r="F669" s="272">
        <f t="shared" ca="1" si="133"/>
        <v>32.543006439855652</v>
      </c>
      <c r="G669" s="246">
        <v>33.941318367305364</v>
      </c>
      <c r="H669" s="259"/>
      <c r="I669" s="75"/>
      <c r="J669" s="258"/>
      <c r="K669" s="258"/>
      <c r="L669" s="258"/>
      <c r="M669" s="258"/>
      <c r="N669" s="258"/>
      <c r="O669" s="258"/>
      <c r="P669" s="258"/>
      <c r="Q669" s="258"/>
      <c r="R669" s="258"/>
      <c r="S669" s="258"/>
      <c r="T669" s="3"/>
      <c r="U669" s="3"/>
    </row>
    <row r="670" spans="5:21">
      <c r="E670" s="273">
        <f t="shared" ca="1" si="134"/>
        <v>486</v>
      </c>
      <c r="F670" s="272">
        <f t="shared" ca="1" si="133"/>
        <v>32.968957186767206</v>
      </c>
      <c r="G670" s="246">
        <v>33.944782895969354</v>
      </c>
      <c r="H670" s="259"/>
      <c r="I670" s="75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3"/>
      <c r="U670" s="3"/>
    </row>
    <row r="671" spans="5:21">
      <c r="E671" s="273">
        <f t="shared" ca="1" si="134"/>
        <v>487</v>
      </c>
      <c r="F671" s="272">
        <f t="shared" ca="1" si="133"/>
        <v>33.246015217410694</v>
      </c>
      <c r="G671" s="246">
        <v>33.947514855657602</v>
      </c>
      <c r="H671" s="259"/>
      <c r="I671" s="75"/>
      <c r="J671" s="258"/>
      <c r="K671" s="258"/>
      <c r="L671" s="258"/>
      <c r="M671" s="258"/>
      <c r="N671" s="258"/>
      <c r="O671" s="258"/>
      <c r="P671" s="258"/>
      <c r="Q671" s="258"/>
      <c r="R671" s="258"/>
      <c r="S671" s="258"/>
      <c r="T671" s="3"/>
      <c r="U671" s="3"/>
    </row>
    <row r="672" spans="5:21">
      <c r="E672" s="273">
        <f t="shared" ca="1" si="134"/>
        <v>488</v>
      </c>
      <c r="F672" s="272">
        <f t="shared" ca="1" si="133"/>
        <v>33.229223560391979</v>
      </c>
      <c r="G672" s="246">
        <v>33.947967920048924</v>
      </c>
      <c r="H672" s="259"/>
      <c r="I672" s="75"/>
      <c r="J672" s="258"/>
      <c r="K672" s="258"/>
      <c r="L672" s="258"/>
      <c r="M672" s="258"/>
      <c r="N672" s="258"/>
      <c r="O672" s="258"/>
      <c r="P672" s="258"/>
      <c r="Q672" s="258"/>
      <c r="R672" s="258"/>
      <c r="S672" s="258"/>
      <c r="T672" s="3"/>
      <c r="U672" s="3"/>
    </row>
    <row r="673" spans="5:21">
      <c r="E673" s="273">
        <f t="shared" ca="1" si="134"/>
        <v>489</v>
      </c>
      <c r="F673" s="272">
        <f t="shared" ca="1" si="133"/>
        <v>33.643496898759032</v>
      </c>
      <c r="G673" s="246">
        <v>33.955285821750039</v>
      </c>
      <c r="H673" s="259"/>
      <c r="I673" s="75"/>
      <c r="J673" s="258"/>
      <c r="K673" s="258"/>
      <c r="L673" s="258"/>
      <c r="M673" s="258"/>
      <c r="N673" s="258"/>
      <c r="O673" s="258"/>
      <c r="P673" s="258"/>
      <c r="Q673" s="258"/>
      <c r="R673" s="258"/>
      <c r="S673" s="258"/>
      <c r="T673" s="3"/>
      <c r="U673" s="3"/>
    </row>
    <row r="674" spans="5:21">
      <c r="E674" s="273">
        <f t="shared" ca="1" si="134"/>
        <v>490</v>
      </c>
      <c r="F674" s="272">
        <f t="shared" ca="1" si="133"/>
        <v>35.203987705112482</v>
      </c>
      <c r="G674" s="246">
        <v>33.963070867033132</v>
      </c>
      <c r="H674" s="259"/>
      <c r="I674" s="75"/>
      <c r="J674" s="258"/>
      <c r="K674" s="258"/>
      <c r="L674" s="258"/>
      <c r="M674" s="258"/>
      <c r="N674" s="258"/>
      <c r="O674" s="258"/>
      <c r="P674" s="258"/>
      <c r="Q674" s="258"/>
      <c r="R674" s="258"/>
      <c r="S674" s="258"/>
      <c r="T674" s="3"/>
      <c r="U674" s="3"/>
    </row>
    <row r="675" spans="5:21">
      <c r="E675" s="273">
        <f t="shared" ca="1" si="134"/>
        <v>491</v>
      </c>
      <c r="F675" s="272">
        <f t="shared" ca="1" si="133"/>
        <v>34.540983299853806</v>
      </c>
      <c r="G675" s="246">
        <v>33.972204221736504</v>
      </c>
      <c r="H675" s="259"/>
      <c r="I675" s="75"/>
      <c r="J675" s="258"/>
      <c r="K675" s="258"/>
      <c r="L675" s="258"/>
      <c r="M675" s="258"/>
      <c r="N675" s="258"/>
      <c r="O675" s="258"/>
      <c r="P675" s="258"/>
      <c r="Q675" s="258"/>
      <c r="R675" s="258"/>
      <c r="S675" s="258"/>
      <c r="T675" s="3"/>
      <c r="U675" s="3"/>
    </row>
    <row r="676" spans="5:21">
      <c r="E676" s="273">
        <f t="shared" ca="1" si="134"/>
        <v>492</v>
      </c>
      <c r="F676" s="272">
        <f t="shared" ca="1" si="133"/>
        <v>31.118932583384179</v>
      </c>
      <c r="G676" s="246">
        <v>33.975598447803996</v>
      </c>
      <c r="H676" s="259"/>
      <c r="I676" s="75"/>
      <c r="J676" s="258"/>
      <c r="K676" s="258"/>
      <c r="L676" s="258"/>
      <c r="M676" s="258"/>
      <c r="N676" s="258"/>
      <c r="O676" s="258"/>
      <c r="P676" s="258"/>
      <c r="Q676" s="258"/>
      <c r="R676" s="258"/>
      <c r="S676" s="258"/>
      <c r="T676" s="3"/>
      <c r="U676" s="3"/>
    </row>
    <row r="677" spans="5:21">
      <c r="E677" s="273">
        <f t="shared" ca="1" si="134"/>
        <v>493</v>
      </c>
      <c r="F677" s="272">
        <f t="shared" ca="1" si="133"/>
        <v>35.388725018065138</v>
      </c>
      <c r="G677" s="246">
        <v>33.983546979448654</v>
      </c>
      <c r="H677" s="259"/>
      <c r="I677" s="75"/>
      <c r="J677" s="258"/>
      <c r="K677" s="258"/>
      <c r="L677" s="258"/>
      <c r="M677" s="258"/>
      <c r="N677" s="258"/>
      <c r="O677" s="258"/>
      <c r="P677" s="258"/>
      <c r="Q677" s="258"/>
      <c r="R677" s="258"/>
      <c r="S677" s="258"/>
      <c r="T677" s="3"/>
      <c r="U677" s="3"/>
    </row>
    <row r="678" spans="5:21">
      <c r="E678" s="273">
        <f t="shared" ca="1" si="134"/>
        <v>494</v>
      </c>
      <c r="F678" s="272">
        <f t="shared" ca="1" si="133"/>
        <v>35.108876181392411</v>
      </c>
      <c r="G678" s="246">
        <v>33.985340021056089</v>
      </c>
      <c r="H678" s="259"/>
      <c r="I678" s="75"/>
      <c r="J678" s="258"/>
      <c r="K678" s="258"/>
      <c r="L678" s="258"/>
      <c r="M678" s="258"/>
      <c r="N678" s="258"/>
      <c r="O678" s="258"/>
      <c r="P678" s="258"/>
      <c r="Q678" s="258"/>
      <c r="R678" s="258"/>
      <c r="S678" s="258"/>
      <c r="T678" s="3"/>
      <c r="U678" s="3"/>
    </row>
    <row r="679" spans="5:21">
      <c r="E679" s="273">
        <f t="shared" ca="1" si="134"/>
        <v>495</v>
      </c>
      <c r="F679" s="272">
        <f t="shared" ca="1" si="133"/>
        <v>36.426233011806154</v>
      </c>
      <c r="G679" s="246">
        <v>33.992977906777512</v>
      </c>
      <c r="H679" s="259"/>
      <c r="I679" s="75"/>
      <c r="J679" s="258"/>
      <c r="K679" s="258"/>
      <c r="L679" s="258"/>
      <c r="M679" s="258"/>
      <c r="N679" s="258"/>
      <c r="O679" s="258"/>
      <c r="P679" s="258"/>
      <c r="Q679" s="258"/>
      <c r="R679" s="258"/>
      <c r="S679" s="258"/>
      <c r="T679" s="3"/>
      <c r="U679" s="3"/>
    </row>
    <row r="680" spans="5:21">
      <c r="E680" s="273">
        <f t="shared" ca="1" si="134"/>
        <v>496</v>
      </c>
      <c r="F680" s="272">
        <f t="shared" ca="1" si="133"/>
        <v>33.94337627288499</v>
      </c>
      <c r="G680" s="246">
        <v>34.00225208522437</v>
      </c>
      <c r="H680" s="259"/>
      <c r="I680" s="75"/>
      <c r="J680" s="258"/>
      <c r="K680" s="258"/>
      <c r="L680" s="258"/>
      <c r="M680" s="258"/>
      <c r="N680" s="258"/>
      <c r="O680" s="258"/>
      <c r="P680" s="258"/>
      <c r="Q680" s="258"/>
      <c r="R680" s="258"/>
      <c r="S680" s="258"/>
      <c r="T680" s="3"/>
      <c r="U680" s="3"/>
    </row>
    <row r="681" spans="5:21">
      <c r="E681" s="273">
        <f t="shared" ca="1" si="134"/>
        <v>497</v>
      </c>
      <c r="F681" s="272">
        <f t="shared" ca="1" si="133"/>
        <v>35.297597459554943</v>
      </c>
      <c r="G681" s="246">
        <v>34.008666533004124</v>
      </c>
      <c r="H681" s="259"/>
      <c r="I681" s="75"/>
      <c r="J681" s="258"/>
      <c r="K681" s="258"/>
      <c r="L681" s="258"/>
      <c r="M681" s="258"/>
      <c r="N681" s="258"/>
      <c r="O681" s="258"/>
      <c r="P681" s="258"/>
      <c r="Q681" s="258"/>
      <c r="R681" s="258"/>
      <c r="S681" s="258"/>
      <c r="T681" s="3"/>
      <c r="U681" s="3"/>
    </row>
    <row r="682" spans="5:21">
      <c r="E682" s="273">
        <f t="shared" ca="1" si="134"/>
        <v>498</v>
      </c>
      <c r="F682" s="272">
        <f t="shared" ca="1" si="133"/>
        <v>36.938463083586129</v>
      </c>
      <c r="G682" s="246">
        <v>34.009870608389157</v>
      </c>
      <c r="H682" s="259"/>
      <c r="I682" s="75"/>
      <c r="J682" s="258"/>
      <c r="K682" s="258"/>
      <c r="L682" s="258"/>
      <c r="M682" s="258"/>
      <c r="N682" s="258"/>
      <c r="O682" s="258"/>
      <c r="P682" s="258"/>
      <c r="Q682" s="258"/>
      <c r="R682" s="258"/>
      <c r="S682" s="258"/>
      <c r="T682" s="3"/>
      <c r="U682" s="3"/>
    </row>
    <row r="683" spans="5:21">
      <c r="E683" s="273">
        <f t="shared" ca="1" si="134"/>
        <v>499</v>
      </c>
      <c r="F683" s="272">
        <f t="shared" ca="1" si="133"/>
        <v>29.867343194279879</v>
      </c>
      <c r="G683" s="246">
        <v>34.01054768709033</v>
      </c>
      <c r="H683" s="259"/>
      <c r="I683" s="75"/>
      <c r="J683" s="258"/>
      <c r="K683" s="258"/>
      <c r="L683" s="258"/>
      <c r="M683" s="258"/>
      <c r="N683" s="258"/>
      <c r="O683" s="258"/>
      <c r="P683" s="258"/>
      <c r="Q683" s="258"/>
      <c r="R683" s="258"/>
      <c r="S683" s="258"/>
      <c r="T683" s="3"/>
      <c r="U683" s="3"/>
    </row>
    <row r="684" spans="5:21">
      <c r="E684" s="273">
        <f t="shared" ca="1" si="134"/>
        <v>500</v>
      </c>
      <c r="F684" s="272">
        <f t="shared" ca="1" si="133"/>
        <v>31.027782636715219</v>
      </c>
      <c r="G684" s="246">
        <v>34.01282602631904</v>
      </c>
      <c r="H684" s="259"/>
      <c r="I684" s="75"/>
      <c r="J684" s="258"/>
      <c r="K684" s="258"/>
      <c r="L684" s="258"/>
      <c r="M684" s="258"/>
      <c r="N684" s="258"/>
      <c r="O684" s="258"/>
      <c r="P684" s="258"/>
      <c r="Q684" s="258"/>
      <c r="R684" s="258"/>
      <c r="S684" s="258"/>
      <c r="T684" s="3"/>
      <c r="U684" s="3"/>
    </row>
    <row r="685" spans="5:21">
      <c r="E685" s="273">
        <f t="shared" ca="1" si="134"/>
        <v>501</v>
      </c>
      <c r="F685" s="272">
        <f t="shared" ca="1" si="133"/>
        <v>34.028955189008343</v>
      </c>
      <c r="G685" s="246">
        <v>34.014025235420185</v>
      </c>
      <c r="H685" s="259"/>
      <c r="I685" s="75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3"/>
      <c r="U685" s="3"/>
    </row>
    <row r="686" spans="5:21">
      <c r="E686" s="273">
        <f t="shared" ca="1" si="134"/>
        <v>502</v>
      </c>
      <c r="F686" s="272">
        <f t="shared" ca="1" si="133"/>
        <v>30.060822253420408</v>
      </c>
      <c r="G686" s="246">
        <v>34.016412523356379</v>
      </c>
      <c r="H686" s="259"/>
      <c r="I686" s="75"/>
      <c r="J686" s="258"/>
      <c r="K686" s="258"/>
      <c r="L686" s="258"/>
      <c r="M686" s="258"/>
      <c r="N686" s="258"/>
      <c r="O686" s="258"/>
      <c r="P686" s="258"/>
      <c r="Q686" s="258"/>
      <c r="R686" s="258"/>
      <c r="S686" s="258"/>
      <c r="T686" s="3"/>
      <c r="U686" s="3"/>
    </row>
    <row r="687" spans="5:21">
      <c r="E687" s="273">
        <f t="shared" ca="1" si="134"/>
        <v>503</v>
      </c>
      <c r="F687" s="272">
        <f t="shared" ca="1" si="133"/>
        <v>30.239341817333553</v>
      </c>
      <c r="G687" s="246">
        <v>34.018494953969252</v>
      </c>
      <c r="H687" s="259"/>
      <c r="I687" s="75"/>
      <c r="J687" s="258"/>
      <c r="K687" s="258"/>
      <c r="L687" s="258"/>
      <c r="M687" s="258"/>
      <c r="N687" s="258"/>
      <c r="O687" s="258"/>
      <c r="P687" s="258"/>
      <c r="Q687" s="258"/>
      <c r="R687" s="258"/>
      <c r="S687" s="258"/>
      <c r="T687" s="3"/>
      <c r="U687" s="3"/>
    </row>
    <row r="688" spans="5:21">
      <c r="E688" s="273">
        <f t="shared" ca="1" si="134"/>
        <v>504</v>
      </c>
      <c r="F688" s="272">
        <f t="shared" ca="1" si="133"/>
        <v>36.051285871712885</v>
      </c>
      <c r="G688" s="246">
        <v>34.018645995950813</v>
      </c>
      <c r="H688" s="259"/>
      <c r="I688" s="75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/>
      <c r="T688" s="3"/>
      <c r="U688" s="3"/>
    </row>
    <row r="689" spans="5:21">
      <c r="E689" s="273">
        <f t="shared" ca="1" si="134"/>
        <v>505</v>
      </c>
      <c r="F689" s="272">
        <f t="shared" ca="1" si="133"/>
        <v>36.370738461452035</v>
      </c>
      <c r="G689" s="246">
        <v>34.020794424323263</v>
      </c>
      <c r="H689" s="259"/>
      <c r="I689" s="75"/>
      <c r="J689" s="258"/>
      <c r="K689" s="258"/>
      <c r="L689" s="258"/>
      <c r="M689" s="258"/>
      <c r="N689" s="258"/>
      <c r="O689" s="258"/>
      <c r="P689" s="258"/>
      <c r="Q689" s="258"/>
      <c r="R689" s="258"/>
      <c r="S689" s="258"/>
      <c r="T689" s="3"/>
      <c r="U689" s="3"/>
    </row>
    <row r="690" spans="5:21">
      <c r="E690" s="273">
        <f t="shared" ca="1" si="134"/>
        <v>506</v>
      </c>
      <c r="F690" s="272">
        <f t="shared" ca="1" si="133"/>
        <v>34.09749444390846</v>
      </c>
      <c r="G690" s="246">
        <v>34.031488330255094</v>
      </c>
      <c r="H690" s="259"/>
      <c r="I690" s="75"/>
      <c r="J690" s="258"/>
      <c r="K690" s="258"/>
      <c r="L690" s="258"/>
      <c r="M690" s="258"/>
      <c r="N690" s="258"/>
      <c r="O690" s="258"/>
      <c r="P690" s="258"/>
      <c r="Q690" s="258"/>
      <c r="R690" s="258"/>
      <c r="S690" s="258"/>
      <c r="T690" s="3"/>
      <c r="U690" s="3"/>
    </row>
    <row r="691" spans="5:21">
      <c r="E691" s="273">
        <f t="shared" ca="1" si="134"/>
        <v>507</v>
      </c>
      <c r="F691" s="272">
        <f t="shared" ca="1" si="133"/>
        <v>30.057307456917776</v>
      </c>
      <c r="G691" s="246">
        <v>34.03824454367652</v>
      </c>
      <c r="H691" s="259"/>
      <c r="I691" s="75"/>
      <c r="J691" s="258"/>
      <c r="K691" s="258"/>
      <c r="L691" s="258"/>
      <c r="M691" s="258"/>
      <c r="N691" s="258"/>
      <c r="O691" s="258"/>
      <c r="P691" s="258"/>
      <c r="Q691" s="258"/>
      <c r="R691" s="258"/>
      <c r="S691" s="258"/>
      <c r="T691" s="3"/>
      <c r="U691" s="3"/>
    </row>
    <row r="692" spans="5:21">
      <c r="E692" s="273">
        <f t="shared" ca="1" si="134"/>
        <v>508</v>
      </c>
      <c r="F692" s="272">
        <f t="shared" ca="1" si="133"/>
        <v>36.318315758308884</v>
      </c>
      <c r="G692" s="246">
        <v>34.049480048948091</v>
      </c>
      <c r="H692" s="259"/>
      <c r="I692" s="75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3"/>
      <c r="U692" s="3"/>
    </row>
    <row r="693" spans="5:21">
      <c r="E693" s="273">
        <f t="shared" ca="1" si="134"/>
        <v>509</v>
      </c>
      <c r="F693" s="272">
        <f t="shared" ca="1" si="133"/>
        <v>32.749722671315837</v>
      </c>
      <c r="G693" s="246">
        <v>34.061993701770064</v>
      </c>
      <c r="H693" s="259"/>
      <c r="I693" s="75"/>
      <c r="J693" s="258"/>
      <c r="K693" s="258"/>
      <c r="L693" s="258"/>
      <c r="M693" s="258"/>
      <c r="N693" s="258"/>
      <c r="O693" s="258"/>
      <c r="P693" s="258"/>
      <c r="Q693" s="258"/>
      <c r="R693" s="258"/>
      <c r="S693" s="258"/>
      <c r="T693" s="3"/>
      <c r="U693" s="3"/>
    </row>
    <row r="694" spans="5:21">
      <c r="E694" s="273">
        <f t="shared" ca="1" si="134"/>
        <v>510</v>
      </c>
      <c r="F694" s="272">
        <f t="shared" ca="1" si="133"/>
        <v>34.756366797874534</v>
      </c>
      <c r="G694" s="246">
        <v>34.064216935906401</v>
      </c>
      <c r="H694" s="259"/>
      <c r="I694" s="75"/>
      <c r="J694" s="258"/>
      <c r="K694" s="258"/>
      <c r="L694" s="258"/>
      <c r="M694" s="258"/>
      <c r="N694" s="258"/>
      <c r="O694" s="258"/>
      <c r="P694" s="258"/>
      <c r="Q694" s="258"/>
      <c r="R694" s="258"/>
      <c r="S694" s="258"/>
      <c r="T694" s="3"/>
      <c r="U694" s="3"/>
    </row>
    <row r="695" spans="5:21">
      <c r="E695" s="273">
        <f t="shared" ca="1" si="134"/>
        <v>511</v>
      </c>
      <c r="F695" s="272">
        <f t="shared" ca="1" si="133"/>
        <v>32.253009412460337</v>
      </c>
      <c r="G695" s="246">
        <v>34.072534397702498</v>
      </c>
      <c r="H695" s="259"/>
      <c r="I695" s="75"/>
      <c r="J695" s="258"/>
      <c r="K695" s="258"/>
      <c r="L695" s="258"/>
      <c r="M695" s="258"/>
      <c r="N695" s="258"/>
      <c r="O695" s="258"/>
      <c r="P695" s="258"/>
      <c r="Q695" s="258"/>
      <c r="R695" s="258"/>
      <c r="S695" s="258"/>
      <c r="T695" s="3"/>
      <c r="U695" s="3"/>
    </row>
    <row r="696" spans="5:21">
      <c r="E696" s="273">
        <f t="shared" ca="1" si="134"/>
        <v>512</v>
      </c>
      <c r="F696" s="272">
        <f t="shared" ca="1" si="133"/>
        <v>32.64907966370334</v>
      </c>
      <c r="G696" s="246">
        <v>34.077408946389532</v>
      </c>
      <c r="H696" s="259"/>
      <c r="I696" s="75"/>
      <c r="J696" s="258"/>
      <c r="K696" s="258"/>
      <c r="L696" s="258"/>
      <c r="M696" s="258"/>
      <c r="N696" s="258"/>
      <c r="O696" s="258"/>
      <c r="P696" s="258"/>
      <c r="Q696" s="258"/>
      <c r="R696" s="258"/>
      <c r="S696" s="258"/>
      <c r="T696" s="3"/>
      <c r="U696" s="3"/>
    </row>
    <row r="697" spans="5:21">
      <c r="E697" s="273">
        <f t="shared" ca="1" si="134"/>
        <v>513</v>
      </c>
      <c r="F697" s="272">
        <f t="shared" ref="F697:F760" ca="1" si="135">NORMINV(RAND(),$O$186,($O$187-$O$185)/$O$188)</f>
        <v>33.069577680522045</v>
      </c>
      <c r="G697" s="246">
        <v>34.081487251062967</v>
      </c>
      <c r="H697" s="259"/>
      <c r="I697" s="75"/>
      <c r="J697" s="258"/>
      <c r="K697" s="258"/>
      <c r="L697" s="258"/>
      <c r="M697" s="258"/>
      <c r="N697" s="258"/>
      <c r="O697" s="258"/>
      <c r="P697" s="258"/>
      <c r="Q697" s="258"/>
      <c r="R697" s="258"/>
      <c r="S697" s="258"/>
      <c r="T697" s="3"/>
      <c r="U697" s="3"/>
    </row>
    <row r="698" spans="5:21">
      <c r="E698" s="273">
        <f t="shared" ref="E698:E761" ca="1" si="136">IF(F698&lt;&gt;0,E697+1,"")</f>
        <v>514</v>
      </c>
      <c r="F698" s="272">
        <f t="shared" ca="1" si="135"/>
        <v>34.420709309191324</v>
      </c>
      <c r="G698" s="246">
        <v>34.08270516518607</v>
      </c>
      <c r="H698" s="259"/>
      <c r="I698" s="75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/>
      <c r="T698" s="3"/>
      <c r="U698" s="3"/>
    </row>
    <row r="699" spans="5:21">
      <c r="E699" s="273">
        <f t="shared" ca="1" si="136"/>
        <v>515</v>
      </c>
      <c r="F699" s="272">
        <f t="shared" ca="1" si="135"/>
        <v>31.955496715821639</v>
      </c>
      <c r="G699" s="246">
        <v>34.084151706291074</v>
      </c>
      <c r="H699" s="259"/>
      <c r="I699" s="75"/>
      <c r="J699" s="258"/>
      <c r="K699" s="258"/>
      <c r="L699" s="258"/>
      <c r="M699" s="258"/>
      <c r="N699" s="258"/>
      <c r="O699" s="258"/>
      <c r="P699" s="258"/>
      <c r="Q699" s="258"/>
      <c r="R699" s="258"/>
      <c r="S699" s="258"/>
      <c r="T699" s="3"/>
      <c r="U699" s="3"/>
    </row>
    <row r="700" spans="5:21">
      <c r="E700" s="273">
        <f t="shared" ca="1" si="136"/>
        <v>516</v>
      </c>
      <c r="F700" s="272">
        <f t="shared" ca="1" si="135"/>
        <v>35.993345334119873</v>
      </c>
      <c r="G700" s="246">
        <v>34.08735700148538</v>
      </c>
      <c r="H700" s="259"/>
      <c r="I700" s="75"/>
      <c r="J700" s="258"/>
      <c r="K700" s="258"/>
      <c r="L700" s="258"/>
      <c r="M700" s="258"/>
      <c r="N700" s="258"/>
      <c r="O700" s="258"/>
      <c r="P700" s="258"/>
      <c r="Q700" s="258"/>
      <c r="R700" s="258"/>
      <c r="S700" s="258"/>
      <c r="T700" s="3"/>
      <c r="U700" s="3"/>
    </row>
    <row r="701" spans="5:21">
      <c r="E701" s="273">
        <f t="shared" ca="1" si="136"/>
        <v>517</v>
      </c>
      <c r="F701" s="272">
        <f t="shared" ca="1" si="135"/>
        <v>35.971911007390588</v>
      </c>
      <c r="G701" s="246">
        <v>34.087444816037539</v>
      </c>
      <c r="H701" s="259"/>
      <c r="I701" s="75"/>
      <c r="J701" s="258"/>
      <c r="K701" s="258"/>
      <c r="L701" s="258"/>
      <c r="M701" s="258"/>
      <c r="N701" s="258"/>
      <c r="O701" s="258"/>
      <c r="P701" s="258"/>
      <c r="Q701" s="258"/>
      <c r="R701" s="258"/>
      <c r="S701" s="258"/>
      <c r="T701" s="3"/>
      <c r="U701" s="3"/>
    </row>
    <row r="702" spans="5:21">
      <c r="E702" s="273">
        <f t="shared" ca="1" si="136"/>
        <v>518</v>
      </c>
      <c r="F702" s="272">
        <f t="shared" ca="1" si="135"/>
        <v>37.921028250461688</v>
      </c>
      <c r="G702" s="246">
        <v>34.108158850446301</v>
      </c>
      <c r="H702" s="259"/>
      <c r="I702" s="75"/>
      <c r="J702" s="258"/>
      <c r="K702" s="258"/>
      <c r="L702" s="258"/>
      <c r="M702" s="258"/>
      <c r="N702" s="258"/>
      <c r="O702" s="258"/>
      <c r="P702" s="258"/>
      <c r="Q702" s="258"/>
      <c r="R702" s="258"/>
      <c r="S702" s="258"/>
      <c r="T702" s="3"/>
      <c r="U702" s="3"/>
    </row>
    <row r="703" spans="5:21">
      <c r="E703" s="273">
        <f t="shared" ca="1" si="136"/>
        <v>519</v>
      </c>
      <c r="F703" s="272">
        <f t="shared" ca="1" si="135"/>
        <v>35.436629702589741</v>
      </c>
      <c r="G703" s="246">
        <v>34.114477258605653</v>
      </c>
      <c r="H703" s="259"/>
      <c r="I703" s="75"/>
      <c r="J703" s="258"/>
      <c r="K703" s="258"/>
      <c r="L703" s="258"/>
      <c r="M703" s="258"/>
      <c r="N703" s="258"/>
      <c r="O703" s="258"/>
      <c r="P703" s="258"/>
      <c r="Q703" s="258"/>
      <c r="R703" s="258"/>
      <c r="S703" s="258"/>
      <c r="T703" s="3"/>
      <c r="U703" s="3"/>
    </row>
    <row r="704" spans="5:21">
      <c r="E704" s="273">
        <f t="shared" ca="1" si="136"/>
        <v>520</v>
      </c>
      <c r="F704" s="272">
        <f t="shared" ca="1" si="135"/>
        <v>32.775987135786423</v>
      </c>
      <c r="G704" s="246">
        <v>34.125608754837337</v>
      </c>
      <c r="H704" s="259"/>
      <c r="I704" s="75"/>
      <c r="J704" s="258"/>
      <c r="K704" s="258"/>
      <c r="L704" s="258"/>
      <c r="M704" s="258"/>
      <c r="N704" s="258"/>
      <c r="O704" s="258"/>
      <c r="P704" s="258"/>
      <c r="Q704" s="258"/>
      <c r="R704" s="258"/>
      <c r="S704" s="258"/>
      <c r="T704" s="3"/>
      <c r="U704" s="3"/>
    </row>
    <row r="705" spans="5:21">
      <c r="E705" s="273">
        <f t="shared" ca="1" si="136"/>
        <v>521</v>
      </c>
      <c r="F705" s="272">
        <f t="shared" ca="1" si="135"/>
        <v>32.40960278308075</v>
      </c>
      <c r="G705" s="246">
        <v>34.127941460785458</v>
      </c>
      <c r="H705" s="259"/>
      <c r="I705" s="75"/>
      <c r="J705" s="258"/>
      <c r="K705" s="258"/>
      <c r="L705" s="258"/>
      <c r="M705" s="258"/>
      <c r="N705" s="258"/>
      <c r="O705" s="258"/>
      <c r="P705" s="258"/>
      <c r="Q705" s="258"/>
      <c r="R705" s="258"/>
      <c r="S705" s="258"/>
      <c r="T705" s="3"/>
      <c r="U705" s="3"/>
    </row>
    <row r="706" spans="5:21">
      <c r="E706" s="273">
        <f t="shared" ca="1" si="136"/>
        <v>522</v>
      </c>
      <c r="F706" s="272">
        <f t="shared" ca="1" si="135"/>
        <v>33.971225997354232</v>
      </c>
      <c r="G706" s="246">
        <v>34.129168627717398</v>
      </c>
      <c r="H706" s="259"/>
      <c r="I706" s="75"/>
      <c r="J706" s="258"/>
      <c r="K706" s="258"/>
      <c r="L706" s="258"/>
      <c r="M706" s="258"/>
      <c r="N706" s="258"/>
      <c r="O706" s="258"/>
      <c r="P706" s="258"/>
      <c r="Q706" s="258"/>
      <c r="R706" s="258"/>
      <c r="S706" s="258"/>
      <c r="T706" s="3"/>
      <c r="U706" s="3"/>
    </row>
    <row r="707" spans="5:21">
      <c r="E707" s="273">
        <f t="shared" ca="1" si="136"/>
        <v>523</v>
      </c>
      <c r="F707" s="272">
        <f t="shared" ca="1" si="135"/>
        <v>34.557200619294868</v>
      </c>
      <c r="G707" s="246">
        <v>34.130469648022519</v>
      </c>
      <c r="H707" s="259"/>
      <c r="I707" s="75"/>
      <c r="J707" s="258"/>
      <c r="K707" s="258"/>
      <c r="L707" s="258"/>
      <c r="M707" s="258"/>
      <c r="N707" s="258"/>
      <c r="O707" s="258"/>
      <c r="P707" s="258"/>
      <c r="Q707" s="258"/>
      <c r="R707" s="258"/>
      <c r="S707" s="258"/>
      <c r="T707" s="3"/>
      <c r="U707" s="3"/>
    </row>
    <row r="708" spans="5:21">
      <c r="E708" s="273">
        <f t="shared" ca="1" si="136"/>
        <v>524</v>
      </c>
      <c r="F708" s="272">
        <f t="shared" ca="1" si="135"/>
        <v>33.994752463400083</v>
      </c>
      <c r="G708" s="246">
        <v>34.135435843405659</v>
      </c>
      <c r="H708" s="259"/>
      <c r="I708" s="75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3"/>
      <c r="U708" s="3"/>
    </row>
    <row r="709" spans="5:21">
      <c r="E709" s="273">
        <f t="shared" ca="1" si="136"/>
        <v>525</v>
      </c>
      <c r="F709" s="272">
        <f t="shared" ca="1" si="135"/>
        <v>31.067991651514298</v>
      </c>
      <c r="G709" s="246">
        <v>34.139737726542194</v>
      </c>
      <c r="H709" s="259"/>
      <c r="I709" s="75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3"/>
      <c r="U709" s="3"/>
    </row>
    <row r="710" spans="5:21">
      <c r="E710" s="273">
        <f t="shared" ca="1" si="136"/>
        <v>526</v>
      </c>
      <c r="F710" s="272">
        <f t="shared" ca="1" si="135"/>
        <v>32.037788652131553</v>
      </c>
      <c r="G710" s="246">
        <v>34.139957129186037</v>
      </c>
      <c r="H710" s="259"/>
      <c r="I710" s="75"/>
      <c r="J710" s="258"/>
      <c r="K710" s="258"/>
      <c r="L710" s="258"/>
      <c r="M710" s="258"/>
      <c r="N710" s="258"/>
      <c r="O710" s="258"/>
      <c r="P710" s="258"/>
      <c r="Q710" s="258"/>
      <c r="R710" s="258"/>
      <c r="S710" s="258"/>
      <c r="T710" s="3"/>
      <c r="U710" s="3"/>
    </row>
    <row r="711" spans="5:21">
      <c r="E711" s="273">
        <f t="shared" ca="1" si="136"/>
        <v>527</v>
      </c>
      <c r="F711" s="272">
        <f t="shared" ca="1" si="135"/>
        <v>34.811387360935292</v>
      </c>
      <c r="G711" s="246">
        <v>34.141051255954125</v>
      </c>
      <c r="H711" s="259"/>
      <c r="I711" s="75"/>
      <c r="J711" s="258"/>
      <c r="K711" s="258"/>
      <c r="L711" s="258"/>
      <c r="M711" s="258"/>
      <c r="N711" s="258"/>
      <c r="O711" s="258"/>
      <c r="P711" s="258"/>
      <c r="Q711" s="258"/>
      <c r="R711" s="258"/>
      <c r="S711" s="258"/>
      <c r="T711" s="3"/>
      <c r="U711" s="3"/>
    </row>
    <row r="712" spans="5:21">
      <c r="E712" s="273">
        <f t="shared" ca="1" si="136"/>
        <v>528</v>
      </c>
      <c r="F712" s="272">
        <f t="shared" ca="1" si="135"/>
        <v>34.68581186067707</v>
      </c>
      <c r="G712" s="246">
        <v>34.141743815696742</v>
      </c>
      <c r="H712" s="259"/>
      <c r="I712" s="75"/>
      <c r="J712" s="258"/>
      <c r="K712" s="258"/>
      <c r="L712" s="258"/>
      <c r="M712" s="258"/>
      <c r="N712" s="258"/>
      <c r="O712" s="258"/>
      <c r="P712" s="258"/>
      <c r="Q712" s="258"/>
      <c r="R712" s="258"/>
      <c r="S712" s="258"/>
      <c r="T712" s="3"/>
      <c r="U712" s="3"/>
    </row>
    <row r="713" spans="5:21">
      <c r="E713" s="273">
        <f t="shared" ca="1" si="136"/>
        <v>529</v>
      </c>
      <c r="F713" s="272">
        <f t="shared" ca="1" si="135"/>
        <v>34.081670118568844</v>
      </c>
      <c r="G713" s="246">
        <v>34.144973038918849</v>
      </c>
      <c r="H713" s="259"/>
      <c r="I713" s="75"/>
      <c r="J713" s="258"/>
      <c r="K713" s="258"/>
      <c r="L713" s="258"/>
      <c r="M713" s="258"/>
      <c r="N713" s="258"/>
      <c r="O713" s="258"/>
      <c r="P713" s="258"/>
      <c r="Q713" s="258"/>
      <c r="R713" s="258"/>
      <c r="S713" s="258"/>
      <c r="T713" s="3"/>
      <c r="U713" s="3"/>
    </row>
    <row r="714" spans="5:21">
      <c r="E714" s="273">
        <f t="shared" ca="1" si="136"/>
        <v>530</v>
      </c>
      <c r="F714" s="272">
        <f t="shared" ca="1" si="135"/>
        <v>35.52485324220099</v>
      </c>
      <c r="G714" s="246">
        <v>34.147955227957475</v>
      </c>
      <c r="H714" s="259"/>
      <c r="I714" s="75"/>
      <c r="J714" s="258"/>
      <c r="K714" s="258"/>
      <c r="L714" s="258"/>
      <c r="M714" s="258"/>
      <c r="N714" s="258"/>
      <c r="O714" s="258"/>
      <c r="P714" s="258"/>
      <c r="Q714" s="258"/>
      <c r="R714" s="258"/>
      <c r="S714" s="258"/>
      <c r="T714" s="3"/>
      <c r="U714" s="3"/>
    </row>
    <row r="715" spans="5:21">
      <c r="E715" s="273">
        <f t="shared" ca="1" si="136"/>
        <v>531</v>
      </c>
      <c r="F715" s="272">
        <f t="shared" ca="1" si="135"/>
        <v>36.716150369222639</v>
      </c>
      <c r="G715" s="246">
        <v>34.152085713644972</v>
      </c>
      <c r="H715" s="259"/>
      <c r="I715" s="75"/>
      <c r="J715" s="258"/>
      <c r="K715" s="258"/>
      <c r="L715" s="258"/>
      <c r="M715" s="258"/>
      <c r="N715" s="258"/>
      <c r="O715" s="258"/>
      <c r="P715" s="258"/>
      <c r="Q715" s="258"/>
      <c r="R715" s="258"/>
      <c r="S715" s="258"/>
      <c r="T715" s="3"/>
      <c r="U715" s="3"/>
    </row>
    <row r="716" spans="5:21">
      <c r="E716" s="273">
        <f t="shared" ca="1" si="136"/>
        <v>532</v>
      </c>
      <c r="F716" s="272">
        <f t="shared" ca="1" si="135"/>
        <v>33.464660633127366</v>
      </c>
      <c r="G716" s="246">
        <v>34.153322977420956</v>
      </c>
      <c r="H716" s="259"/>
      <c r="I716" s="75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3"/>
      <c r="U716" s="3"/>
    </row>
    <row r="717" spans="5:21">
      <c r="E717" s="273">
        <f t="shared" ca="1" si="136"/>
        <v>533</v>
      </c>
      <c r="F717" s="272">
        <f t="shared" ca="1" si="135"/>
        <v>33.769120369843314</v>
      </c>
      <c r="G717" s="246">
        <v>34.161202385009133</v>
      </c>
      <c r="H717" s="259"/>
      <c r="I717" s="75"/>
      <c r="J717" s="258"/>
      <c r="K717" s="258"/>
      <c r="L717" s="258"/>
      <c r="M717" s="258"/>
      <c r="N717" s="258"/>
      <c r="O717" s="258"/>
      <c r="P717" s="258"/>
      <c r="Q717" s="258"/>
      <c r="R717" s="258"/>
      <c r="S717" s="258"/>
      <c r="T717" s="3"/>
      <c r="U717" s="3"/>
    </row>
    <row r="718" spans="5:21">
      <c r="E718" s="273">
        <f t="shared" ca="1" si="136"/>
        <v>534</v>
      </c>
      <c r="F718" s="272">
        <f t="shared" ca="1" si="135"/>
        <v>35.094472634820036</v>
      </c>
      <c r="G718" s="246">
        <v>34.163767345865196</v>
      </c>
      <c r="H718" s="259"/>
      <c r="I718" s="75"/>
      <c r="J718" s="258"/>
      <c r="K718" s="258"/>
      <c r="L718" s="258"/>
      <c r="M718" s="258"/>
      <c r="N718" s="258"/>
      <c r="O718" s="258"/>
      <c r="P718" s="258"/>
      <c r="Q718" s="258"/>
      <c r="R718" s="258"/>
      <c r="S718" s="258"/>
      <c r="T718" s="3"/>
      <c r="U718" s="3"/>
    </row>
    <row r="719" spans="5:21">
      <c r="E719" s="273">
        <f t="shared" ca="1" si="136"/>
        <v>535</v>
      </c>
      <c r="F719" s="272">
        <f t="shared" ca="1" si="135"/>
        <v>32.626040661516825</v>
      </c>
      <c r="G719" s="246">
        <v>34.182798885845166</v>
      </c>
      <c r="H719" s="259"/>
      <c r="I719" s="75"/>
      <c r="J719" s="258"/>
      <c r="K719" s="258"/>
      <c r="L719" s="258"/>
      <c r="M719" s="258"/>
      <c r="N719" s="258"/>
      <c r="O719" s="258"/>
      <c r="P719" s="258"/>
      <c r="Q719" s="258"/>
      <c r="R719" s="258"/>
      <c r="S719" s="258"/>
      <c r="T719" s="3"/>
      <c r="U719" s="3"/>
    </row>
    <row r="720" spans="5:21">
      <c r="E720" s="273">
        <f t="shared" ca="1" si="136"/>
        <v>536</v>
      </c>
      <c r="F720" s="272">
        <f t="shared" ca="1" si="135"/>
        <v>36.298681089222192</v>
      </c>
      <c r="G720" s="246">
        <v>34.184651396237321</v>
      </c>
      <c r="H720" s="259"/>
      <c r="I720" s="75"/>
      <c r="J720" s="258"/>
      <c r="K720" s="258"/>
      <c r="L720" s="258"/>
      <c r="M720" s="258"/>
      <c r="N720" s="258"/>
      <c r="O720" s="258"/>
      <c r="P720" s="258"/>
      <c r="Q720" s="258"/>
      <c r="R720" s="258"/>
      <c r="S720" s="258"/>
      <c r="T720" s="3"/>
      <c r="U720" s="3"/>
    </row>
    <row r="721" spans="5:21">
      <c r="E721" s="273">
        <f t="shared" ca="1" si="136"/>
        <v>537</v>
      </c>
      <c r="F721" s="272">
        <f t="shared" ca="1" si="135"/>
        <v>35.437893592568187</v>
      </c>
      <c r="G721" s="246">
        <v>34.187460204042956</v>
      </c>
      <c r="H721" s="259"/>
      <c r="I721" s="75"/>
      <c r="J721" s="258"/>
      <c r="K721" s="258"/>
      <c r="L721" s="258"/>
      <c r="M721" s="258"/>
      <c r="N721" s="258"/>
      <c r="O721" s="258"/>
      <c r="P721" s="258"/>
      <c r="Q721" s="258"/>
      <c r="R721" s="258"/>
      <c r="S721" s="258"/>
      <c r="T721" s="3"/>
      <c r="U721" s="3"/>
    </row>
    <row r="722" spans="5:21">
      <c r="E722" s="273">
        <f t="shared" ca="1" si="136"/>
        <v>538</v>
      </c>
      <c r="F722" s="272">
        <f t="shared" ca="1" si="135"/>
        <v>36.627434994146171</v>
      </c>
      <c r="G722" s="246">
        <v>34.191595084639523</v>
      </c>
      <c r="H722" s="259"/>
      <c r="I722" s="75"/>
      <c r="J722" s="258"/>
      <c r="K722" s="258"/>
      <c r="L722" s="258"/>
      <c r="M722" s="258"/>
      <c r="N722" s="258"/>
      <c r="O722" s="258"/>
      <c r="P722" s="258"/>
      <c r="Q722" s="258"/>
      <c r="R722" s="258"/>
      <c r="S722" s="258"/>
      <c r="T722" s="3"/>
      <c r="U722" s="3"/>
    </row>
    <row r="723" spans="5:21">
      <c r="E723" s="273">
        <f t="shared" ca="1" si="136"/>
        <v>539</v>
      </c>
      <c r="F723" s="272">
        <f t="shared" ca="1" si="135"/>
        <v>34.22286606495986</v>
      </c>
      <c r="G723" s="246">
        <v>34.21992369296715</v>
      </c>
      <c r="H723" s="259"/>
      <c r="I723" s="75"/>
      <c r="J723" s="258"/>
      <c r="K723" s="258"/>
      <c r="L723" s="258"/>
      <c r="M723" s="258"/>
      <c r="N723" s="258"/>
      <c r="O723" s="258"/>
      <c r="P723" s="258"/>
      <c r="Q723" s="258"/>
      <c r="R723" s="258"/>
      <c r="S723" s="258"/>
      <c r="T723" s="3"/>
      <c r="U723" s="3"/>
    </row>
    <row r="724" spans="5:21">
      <c r="E724" s="273">
        <f t="shared" ca="1" si="136"/>
        <v>540</v>
      </c>
      <c r="F724" s="272">
        <f t="shared" ca="1" si="135"/>
        <v>36.533956470361289</v>
      </c>
      <c r="G724" s="246">
        <v>34.221808223646406</v>
      </c>
      <c r="H724" s="259"/>
      <c r="I724" s="75"/>
      <c r="J724" s="258"/>
      <c r="K724" s="258"/>
      <c r="L724" s="258"/>
      <c r="M724" s="258"/>
      <c r="N724" s="258"/>
      <c r="O724" s="258"/>
      <c r="P724" s="258"/>
      <c r="Q724" s="258"/>
      <c r="R724" s="258"/>
      <c r="S724" s="258"/>
      <c r="T724" s="3"/>
      <c r="U724" s="3"/>
    </row>
    <row r="725" spans="5:21">
      <c r="E725" s="273">
        <f t="shared" ca="1" si="136"/>
        <v>541</v>
      </c>
      <c r="F725" s="272">
        <f t="shared" ca="1" si="135"/>
        <v>31.925811313039485</v>
      </c>
      <c r="G725" s="246">
        <v>34.224713916743475</v>
      </c>
      <c r="H725" s="259"/>
      <c r="I725" s="75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3"/>
      <c r="U725" s="3"/>
    </row>
    <row r="726" spans="5:21">
      <c r="E726" s="273">
        <f t="shared" ca="1" si="136"/>
        <v>542</v>
      </c>
      <c r="F726" s="272">
        <f t="shared" ca="1" si="135"/>
        <v>30.171565716999154</v>
      </c>
      <c r="G726" s="246">
        <v>34.226451490149678</v>
      </c>
      <c r="H726" s="259"/>
      <c r="I726" s="75"/>
      <c r="J726" s="258"/>
      <c r="K726" s="258"/>
      <c r="L726" s="258"/>
      <c r="M726" s="258"/>
      <c r="N726" s="258"/>
      <c r="O726" s="258"/>
      <c r="P726" s="258"/>
      <c r="Q726" s="258"/>
      <c r="R726" s="258"/>
      <c r="S726" s="258"/>
      <c r="T726" s="3"/>
      <c r="U726" s="3"/>
    </row>
    <row r="727" spans="5:21">
      <c r="E727" s="273">
        <f t="shared" ca="1" si="136"/>
        <v>543</v>
      </c>
      <c r="F727" s="272">
        <f t="shared" ca="1" si="135"/>
        <v>35.904358937216792</v>
      </c>
      <c r="G727" s="246">
        <v>34.232754847788961</v>
      </c>
      <c r="H727" s="259"/>
      <c r="I727" s="75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/>
      <c r="T727" s="3"/>
      <c r="U727" s="3"/>
    </row>
    <row r="728" spans="5:21">
      <c r="E728" s="273">
        <f t="shared" ca="1" si="136"/>
        <v>544</v>
      </c>
      <c r="F728" s="272">
        <f t="shared" ca="1" si="135"/>
        <v>32.376331637827853</v>
      </c>
      <c r="G728" s="246">
        <v>34.251784682826909</v>
      </c>
      <c r="H728" s="259"/>
      <c r="I728" s="75"/>
      <c r="J728" s="258"/>
      <c r="K728" s="258"/>
      <c r="L728" s="258"/>
      <c r="M728" s="258"/>
      <c r="N728" s="258"/>
      <c r="O728" s="258"/>
      <c r="P728" s="258"/>
      <c r="Q728" s="258"/>
      <c r="R728" s="258"/>
      <c r="S728" s="258"/>
      <c r="T728" s="3"/>
      <c r="U728" s="3"/>
    </row>
    <row r="729" spans="5:21">
      <c r="E729" s="273">
        <f t="shared" ca="1" si="136"/>
        <v>545</v>
      </c>
      <c r="F729" s="272">
        <f t="shared" ca="1" si="135"/>
        <v>33.429995581686526</v>
      </c>
      <c r="G729" s="246">
        <v>34.254797109558019</v>
      </c>
      <c r="H729" s="259"/>
      <c r="I729" s="75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3"/>
      <c r="U729" s="3"/>
    </row>
    <row r="730" spans="5:21">
      <c r="E730" s="273">
        <f t="shared" ca="1" si="136"/>
        <v>546</v>
      </c>
      <c r="F730" s="272">
        <f t="shared" ca="1" si="135"/>
        <v>33.640678736640304</v>
      </c>
      <c r="G730" s="246">
        <v>34.263674104985299</v>
      </c>
      <c r="H730" s="259"/>
      <c r="I730" s="75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/>
      <c r="T730" s="3"/>
      <c r="U730" s="3"/>
    </row>
    <row r="731" spans="5:21">
      <c r="E731" s="273">
        <f t="shared" ca="1" si="136"/>
        <v>547</v>
      </c>
      <c r="F731" s="272">
        <f t="shared" ca="1" si="135"/>
        <v>33.811369054131774</v>
      </c>
      <c r="G731" s="246">
        <v>34.26540733465113</v>
      </c>
      <c r="H731" s="259"/>
      <c r="I731" s="75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3"/>
      <c r="U731" s="3"/>
    </row>
    <row r="732" spans="5:21">
      <c r="E732" s="273">
        <f t="shared" ca="1" si="136"/>
        <v>548</v>
      </c>
      <c r="F732" s="272">
        <f t="shared" ca="1" si="135"/>
        <v>34.796740599949743</v>
      </c>
      <c r="G732" s="246">
        <v>34.266731945630632</v>
      </c>
      <c r="H732" s="259"/>
      <c r="I732" s="75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/>
      <c r="T732" s="3"/>
      <c r="U732" s="3"/>
    </row>
    <row r="733" spans="5:21">
      <c r="E733" s="273">
        <f t="shared" ca="1" si="136"/>
        <v>549</v>
      </c>
      <c r="F733" s="272">
        <f t="shared" ca="1" si="135"/>
        <v>33.697597279880995</v>
      </c>
      <c r="G733" s="246">
        <v>34.267900257285035</v>
      </c>
      <c r="H733" s="259"/>
      <c r="I733" s="75"/>
      <c r="J733" s="258"/>
      <c r="K733" s="258"/>
      <c r="L733" s="258"/>
      <c r="M733" s="258"/>
      <c r="N733" s="258"/>
      <c r="O733" s="258"/>
      <c r="P733" s="258"/>
      <c r="Q733" s="258"/>
      <c r="R733" s="258"/>
      <c r="S733" s="258"/>
      <c r="T733" s="3"/>
      <c r="U733" s="3"/>
    </row>
    <row r="734" spans="5:21">
      <c r="E734" s="273">
        <f t="shared" ca="1" si="136"/>
        <v>550</v>
      </c>
      <c r="F734" s="272">
        <f t="shared" ca="1" si="135"/>
        <v>34.845968864933909</v>
      </c>
      <c r="G734" s="246">
        <v>34.271738560299831</v>
      </c>
      <c r="H734" s="259"/>
      <c r="I734" s="75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3"/>
      <c r="U734" s="3"/>
    </row>
    <row r="735" spans="5:21">
      <c r="E735" s="273">
        <f t="shared" ca="1" si="136"/>
        <v>551</v>
      </c>
      <c r="F735" s="272">
        <f t="shared" ca="1" si="135"/>
        <v>35.302692229054138</v>
      </c>
      <c r="G735" s="246">
        <v>34.273345900164266</v>
      </c>
      <c r="H735" s="259"/>
      <c r="I735" s="75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/>
      <c r="T735" s="3"/>
      <c r="U735" s="3"/>
    </row>
    <row r="736" spans="5:21">
      <c r="E736" s="273">
        <f t="shared" ca="1" si="136"/>
        <v>552</v>
      </c>
      <c r="F736" s="272">
        <f t="shared" ca="1" si="135"/>
        <v>34.741535444204082</v>
      </c>
      <c r="G736" s="246">
        <v>34.276120516811055</v>
      </c>
      <c r="H736" s="259"/>
      <c r="I736" s="75"/>
      <c r="J736" s="258"/>
      <c r="K736" s="258"/>
      <c r="L736" s="258"/>
      <c r="M736" s="258"/>
      <c r="N736" s="258"/>
      <c r="O736" s="258"/>
      <c r="P736" s="258"/>
      <c r="Q736" s="258"/>
      <c r="R736" s="258"/>
      <c r="S736" s="258"/>
      <c r="T736" s="3"/>
      <c r="U736" s="3"/>
    </row>
    <row r="737" spans="5:21">
      <c r="E737" s="273">
        <f t="shared" ca="1" si="136"/>
        <v>553</v>
      </c>
      <c r="F737" s="272">
        <f t="shared" ca="1" si="135"/>
        <v>32.724717973660468</v>
      </c>
      <c r="G737" s="246">
        <v>34.276466240907823</v>
      </c>
      <c r="H737" s="259"/>
      <c r="I737" s="75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3"/>
      <c r="U737" s="3"/>
    </row>
    <row r="738" spans="5:21">
      <c r="E738" s="273">
        <f t="shared" ca="1" si="136"/>
        <v>554</v>
      </c>
      <c r="F738" s="272">
        <f t="shared" ca="1" si="135"/>
        <v>30.534363054153992</v>
      </c>
      <c r="G738" s="246">
        <v>34.283761150335309</v>
      </c>
      <c r="H738" s="259"/>
      <c r="I738" s="75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3"/>
      <c r="U738" s="3"/>
    </row>
    <row r="739" spans="5:21">
      <c r="E739" s="273">
        <f t="shared" ca="1" si="136"/>
        <v>555</v>
      </c>
      <c r="F739" s="272">
        <f t="shared" ca="1" si="135"/>
        <v>29.944620700959049</v>
      </c>
      <c r="G739" s="246">
        <v>34.283917851883274</v>
      </c>
      <c r="H739" s="259"/>
      <c r="I739" s="75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3"/>
      <c r="U739" s="3"/>
    </row>
    <row r="740" spans="5:21">
      <c r="E740" s="273">
        <f t="shared" ca="1" si="136"/>
        <v>556</v>
      </c>
      <c r="F740" s="272">
        <f t="shared" ca="1" si="135"/>
        <v>34.332477500537379</v>
      </c>
      <c r="G740" s="246">
        <v>34.284036002670312</v>
      </c>
      <c r="H740" s="259"/>
      <c r="I740" s="75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3"/>
      <c r="U740" s="3"/>
    </row>
    <row r="741" spans="5:21">
      <c r="E741" s="273">
        <f t="shared" ca="1" si="136"/>
        <v>557</v>
      </c>
      <c r="F741" s="272">
        <f t="shared" ca="1" si="135"/>
        <v>32.203338523577429</v>
      </c>
      <c r="G741" s="246">
        <v>34.284067182880953</v>
      </c>
      <c r="H741" s="259"/>
      <c r="I741" s="75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3"/>
      <c r="U741" s="3"/>
    </row>
    <row r="742" spans="5:21">
      <c r="E742" s="273">
        <f t="shared" ca="1" si="136"/>
        <v>558</v>
      </c>
      <c r="F742" s="272">
        <f t="shared" ca="1" si="135"/>
        <v>32.811691150068796</v>
      </c>
      <c r="G742" s="246">
        <v>34.284519665673535</v>
      </c>
      <c r="H742" s="259"/>
      <c r="I742" s="75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3"/>
      <c r="U742" s="3"/>
    </row>
    <row r="743" spans="5:21">
      <c r="E743" s="273">
        <f t="shared" ca="1" si="136"/>
        <v>559</v>
      </c>
      <c r="F743" s="272">
        <f t="shared" ca="1" si="135"/>
        <v>34.375001198456225</v>
      </c>
      <c r="G743" s="246">
        <v>34.287350260971472</v>
      </c>
      <c r="H743" s="259"/>
      <c r="I743" s="75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3"/>
      <c r="U743" s="3"/>
    </row>
    <row r="744" spans="5:21">
      <c r="E744" s="273">
        <f t="shared" ca="1" si="136"/>
        <v>560</v>
      </c>
      <c r="F744" s="272">
        <f t="shared" ca="1" si="135"/>
        <v>34.081586140393171</v>
      </c>
      <c r="G744" s="246">
        <v>34.297784842327729</v>
      </c>
      <c r="H744" s="259"/>
      <c r="I744" s="75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3"/>
      <c r="U744" s="3"/>
    </row>
    <row r="745" spans="5:21">
      <c r="E745" s="273">
        <f t="shared" ca="1" si="136"/>
        <v>561</v>
      </c>
      <c r="F745" s="272">
        <f t="shared" ca="1" si="135"/>
        <v>30.527628965036314</v>
      </c>
      <c r="G745" s="246">
        <v>34.298731397047504</v>
      </c>
      <c r="H745" s="259"/>
      <c r="I745" s="75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3"/>
      <c r="U745" s="3"/>
    </row>
    <row r="746" spans="5:21">
      <c r="E746" s="273">
        <f t="shared" ca="1" si="136"/>
        <v>562</v>
      </c>
      <c r="F746" s="272">
        <f t="shared" ca="1" si="135"/>
        <v>30.845398869311438</v>
      </c>
      <c r="G746" s="246">
        <v>34.303930338362747</v>
      </c>
      <c r="H746" s="259"/>
      <c r="I746" s="75"/>
      <c r="J746" s="258"/>
      <c r="K746" s="258"/>
      <c r="L746" s="258"/>
      <c r="M746" s="258"/>
      <c r="N746" s="258"/>
      <c r="O746" s="258"/>
      <c r="P746" s="258"/>
      <c r="Q746" s="258"/>
      <c r="R746" s="258"/>
      <c r="S746" s="258"/>
      <c r="T746" s="3"/>
      <c r="U746" s="3"/>
    </row>
    <row r="747" spans="5:21">
      <c r="E747" s="273">
        <f t="shared" ca="1" si="136"/>
        <v>563</v>
      </c>
      <c r="F747" s="272">
        <f t="shared" ca="1" si="135"/>
        <v>37.043689162857142</v>
      </c>
      <c r="G747" s="246">
        <v>34.30601427247521</v>
      </c>
      <c r="H747" s="259"/>
      <c r="I747" s="75"/>
      <c r="J747" s="258"/>
      <c r="K747" s="258"/>
      <c r="L747" s="258"/>
      <c r="M747" s="258"/>
      <c r="N747" s="258"/>
      <c r="O747" s="258"/>
      <c r="P747" s="258"/>
      <c r="Q747" s="258"/>
      <c r="R747" s="258"/>
      <c r="S747" s="258"/>
      <c r="T747" s="3"/>
      <c r="U747" s="3"/>
    </row>
    <row r="748" spans="5:21">
      <c r="E748" s="273">
        <f t="shared" ca="1" si="136"/>
        <v>564</v>
      </c>
      <c r="F748" s="272">
        <f t="shared" ca="1" si="135"/>
        <v>33.871119554732459</v>
      </c>
      <c r="G748" s="246">
        <v>34.307228110590422</v>
      </c>
      <c r="H748" s="259"/>
      <c r="I748" s="75"/>
      <c r="J748" s="258"/>
      <c r="K748" s="258"/>
      <c r="L748" s="258"/>
      <c r="M748" s="258"/>
      <c r="N748" s="258"/>
      <c r="O748" s="258"/>
      <c r="P748" s="258"/>
      <c r="Q748" s="258"/>
      <c r="R748" s="258"/>
      <c r="S748" s="258"/>
      <c r="T748" s="3"/>
      <c r="U748" s="3"/>
    </row>
    <row r="749" spans="5:21">
      <c r="E749" s="273">
        <f t="shared" ca="1" si="136"/>
        <v>565</v>
      </c>
      <c r="F749" s="272">
        <f t="shared" ca="1" si="135"/>
        <v>35.073813423335842</v>
      </c>
      <c r="G749" s="246">
        <v>34.310513826590764</v>
      </c>
      <c r="H749" s="259"/>
      <c r="I749" s="75"/>
      <c r="J749" s="258"/>
      <c r="K749" s="258"/>
      <c r="L749" s="258"/>
      <c r="M749" s="258"/>
      <c r="N749" s="258"/>
      <c r="O749" s="258"/>
      <c r="P749" s="258"/>
      <c r="Q749" s="258"/>
      <c r="R749" s="258"/>
      <c r="S749" s="258"/>
      <c r="T749" s="3"/>
      <c r="U749" s="3"/>
    </row>
    <row r="750" spans="5:21">
      <c r="E750" s="273">
        <f t="shared" ca="1" si="136"/>
        <v>566</v>
      </c>
      <c r="F750" s="272">
        <f t="shared" ca="1" si="135"/>
        <v>34.044487826484733</v>
      </c>
      <c r="G750" s="246">
        <v>34.31210920279451</v>
      </c>
      <c r="H750" s="259"/>
      <c r="I750" s="75"/>
      <c r="J750" s="258"/>
      <c r="K750" s="258"/>
      <c r="L750" s="258"/>
      <c r="M750" s="258"/>
      <c r="N750" s="258"/>
      <c r="O750" s="258"/>
      <c r="P750" s="258"/>
      <c r="Q750" s="258"/>
      <c r="R750" s="258"/>
      <c r="S750" s="258"/>
      <c r="T750" s="3"/>
      <c r="U750" s="3"/>
    </row>
    <row r="751" spans="5:21">
      <c r="E751" s="273">
        <f t="shared" ca="1" si="136"/>
        <v>567</v>
      </c>
      <c r="F751" s="272">
        <f t="shared" ca="1" si="135"/>
        <v>34.395706564872576</v>
      </c>
      <c r="G751" s="246">
        <v>34.315074616182642</v>
      </c>
      <c r="H751" s="259"/>
      <c r="I751" s="75"/>
      <c r="J751" s="258"/>
      <c r="K751" s="258"/>
      <c r="L751" s="258"/>
      <c r="M751" s="258"/>
      <c r="N751" s="258"/>
      <c r="O751" s="258"/>
      <c r="P751" s="258"/>
      <c r="Q751" s="258"/>
      <c r="R751" s="258"/>
      <c r="S751" s="258"/>
      <c r="T751" s="3"/>
      <c r="U751" s="3"/>
    </row>
    <row r="752" spans="5:21">
      <c r="E752" s="273">
        <f t="shared" ca="1" si="136"/>
        <v>568</v>
      </c>
      <c r="F752" s="272">
        <f t="shared" ca="1" si="135"/>
        <v>36.915031688945433</v>
      </c>
      <c r="G752" s="246">
        <v>34.316237245192866</v>
      </c>
      <c r="H752" s="259"/>
      <c r="I752" s="75"/>
      <c r="J752" s="258"/>
      <c r="K752" s="258"/>
      <c r="L752" s="258"/>
      <c r="M752" s="258"/>
      <c r="N752" s="258"/>
      <c r="O752" s="258"/>
      <c r="P752" s="258"/>
      <c r="Q752" s="258"/>
      <c r="R752" s="258"/>
      <c r="S752" s="258"/>
      <c r="T752" s="3"/>
      <c r="U752" s="3"/>
    </row>
    <row r="753" spans="5:21">
      <c r="E753" s="273">
        <f t="shared" ca="1" si="136"/>
        <v>569</v>
      </c>
      <c r="F753" s="272">
        <f t="shared" ca="1" si="135"/>
        <v>31.423609646990592</v>
      </c>
      <c r="G753" s="246">
        <v>34.31687284081346</v>
      </c>
      <c r="H753" s="259"/>
      <c r="I753" s="75"/>
      <c r="J753" s="258"/>
      <c r="K753" s="258"/>
      <c r="L753" s="258"/>
      <c r="M753" s="258"/>
      <c r="N753" s="258"/>
      <c r="O753" s="258"/>
      <c r="P753" s="258"/>
      <c r="Q753" s="258"/>
      <c r="R753" s="258"/>
      <c r="S753" s="258"/>
      <c r="T753" s="3"/>
      <c r="U753" s="3"/>
    </row>
    <row r="754" spans="5:21">
      <c r="E754" s="273">
        <f t="shared" ca="1" si="136"/>
        <v>570</v>
      </c>
      <c r="F754" s="272">
        <f t="shared" ca="1" si="135"/>
        <v>34.963131309662977</v>
      </c>
      <c r="G754" s="246">
        <v>34.32555844377918</v>
      </c>
      <c r="H754" s="259"/>
      <c r="I754" s="75"/>
      <c r="J754" s="258"/>
      <c r="K754" s="258"/>
      <c r="L754" s="258"/>
      <c r="M754" s="258"/>
      <c r="N754" s="258"/>
      <c r="O754" s="258"/>
      <c r="P754" s="258"/>
      <c r="Q754" s="258"/>
      <c r="R754" s="258"/>
      <c r="S754" s="258"/>
      <c r="T754" s="3"/>
      <c r="U754" s="3"/>
    </row>
    <row r="755" spans="5:21">
      <c r="E755" s="273">
        <f t="shared" ca="1" si="136"/>
        <v>571</v>
      </c>
      <c r="F755" s="272">
        <f t="shared" ca="1" si="135"/>
        <v>35.89426044761241</v>
      </c>
      <c r="G755" s="246">
        <v>34.32955832314498</v>
      </c>
      <c r="H755" s="259"/>
      <c r="I755" s="75"/>
      <c r="J755" s="258"/>
      <c r="K755" s="258"/>
      <c r="L755" s="258"/>
      <c r="M755" s="258"/>
      <c r="N755" s="258"/>
      <c r="O755" s="258"/>
      <c r="P755" s="258"/>
      <c r="Q755" s="258"/>
      <c r="R755" s="258"/>
      <c r="S755" s="258"/>
      <c r="T755" s="3"/>
      <c r="U755" s="3"/>
    </row>
    <row r="756" spans="5:21">
      <c r="E756" s="273">
        <f t="shared" ca="1" si="136"/>
        <v>572</v>
      </c>
      <c r="F756" s="272">
        <f t="shared" ca="1" si="135"/>
        <v>36.486206527336201</v>
      </c>
      <c r="G756" s="246">
        <v>34.337245671452735</v>
      </c>
      <c r="H756" s="259"/>
      <c r="I756" s="75"/>
      <c r="J756" s="258"/>
      <c r="K756" s="258"/>
      <c r="L756" s="258"/>
      <c r="M756" s="258"/>
      <c r="N756" s="258"/>
      <c r="O756" s="258"/>
      <c r="P756" s="258"/>
      <c r="Q756" s="258"/>
      <c r="R756" s="258"/>
      <c r="S756" s="258"/>
      <c r="T756" s="3"/>
      <c r="U756" s="3"/>
    </row>
    <row r="757" spans="5:21">
      <c r="E757" s="273">
        <f t="shared" ca="1" si="136"/>
        <v>573</v>
      </c>
      <c r="F757" s="272">
        <f t="shared" ca="1" si="135"/>
        <v>32.807580914257954</v>
      </c>
      <c r="G757" s="246">
        <v>34.347919169379438</v>
      </c>
      <c r="H757" s="259"/>
      <c r="I757" s="75"/>
      <c r="J757" s="258"/>
      <c r="K757" s="258"/>
      <c r="L757" s="258"/>
      <c r="M757" s="258"/>
      <c r="N757" s="258"/>
      <c r="O757" s="258"/>
      <c r="P757" s="258"/>
      <c r="Q757" s="258"/>
      <c r="R757" s="258"/>
      <c r="S757" s="258"/>
      <c r="T757" s="3"/>
      <c r="U757" s="3"/>
    </row>
    <row r="758" spans="5:21">
      <c r="E758" s="273">
        <f t="shared" ca="1" si="136"/>
        <v>574</v>
      </c>
      <c r="F758" s="272">
        <f t="shared" ca="1" si="135"/>
        <v>34.890890583289398</v>
      </c>
      <c r="G758" s="246">
        <v>34.348724646182752</v>
      </c>
      <c r="H758" s="259"/>
      <c r="I758" s="75"/>
      <c r="J758" s="258"/>
      <c r="K758" s="258"/>
      <c r="L758" s="258"/>
      <c r="M758" s="258"/>
      <c r="N758" s="258"/>
      <c r="O758" s="258"/>
      <c r="P758" s="258"/>
      <c r="Q758" s="258"/>
      <c r="R758" s="258"/>
      <c r="S758" s="258"/>
      <c r="T758" s="3"/>
      <c r="U758" s="3"/>
    </row>
    <row r="759" spans="5:21">
      <c r="E759" s="273">
        <f t="shared" ca="1" si="136"/>
        <v>575</v>
      </c>
      <c r="F759" s="272">
        <f t="shared" ca="1" si="135"/>
        <v>30.999318711019022</v>
      </c>
      <c r="G759" s="246">
        <v>34.348840111894475</v>
      </c>
      <c r="H759" s="259"/>
      <c r="I759" s="75"/>
      <c r="J759" s="258"/>
      <c r="K759" s="258"/>
      <c r="L759" s="258"/>
      <c r="M759" s="258"/>
      <c r="N759" s="258"/>
      <c r="O759" s="258"/>
      <c r="P759" s="258"/>
      <c r="Q759" s="258"/>
      <c r="R759" s="258"/>
      <c r="S759" s="258"/>
      <c r="T759" s="3"/>
      <c r="U759" s="3"/>
    </row>
    <row r="760" spans="5:21">
      <c r="E760" s="273">
        <f t="shared" ca="1" si="136"/>
        <v>576</v>
      </c>
      <c r="F760" s="272">
        <f t="shared" ca="1" si="135"/>
        <v>34.94699628856069</v>
      </c>
      <c r="G760" s="246">
        <v>34.356645328141106</v>
      </c>
      <c r="H760" s="259"/>
      <c r="I760" s="75"/>
      <c r="J760" s="258"/>
      <c r="K760" s="258"/>
      <c r="L760" s="258"/>
      <c r="M760" s="258"/>
      <c r="N760" s="258"/>
      <c r="O760" s="258"/>
      <c r="P760" s="258"/>
      <c r="Q760" s="258"/>
      <c r="R760" s="258"/>
      <c r="S760" s="258"/>
      <c r="T760" s="3"/>
      <c r="U760" s="3"/>
    </row>
    <row r="761" spans="5:21">
      <c r="E761" s="273">
        <f t="shared" ca="1" si="136"/>
        <v>577</v>
      </c>
      <c r="F761" s="272">
        <f t="shared" ref="F761:F824" ca="1" si="137">NORMINV(RAND(),$O$186,($O$187-$O$185)/$O$188)</f>
        <v>35.869116391094288</v>
      </c>
      <c r="G761" s="246">
        <v>34.365593176084239</v>
      </c>
      <c r="H761" s="259"/>
      <c r="I761" s="75"/>
      <c r="J761" s="258"/>
      <c r="K761" s="258"/>
      <c r="L761" s="258"/>
      <c r="M761" s="258"/>
      <c r="N761" s="258"/>
      <c r="O761" s="258"/>
      <c r="P761" s="258"/>
      <c r="Q761" s="258"/>
      <c r="R761" s="258"/>
      <c r="S761" s="258"/>
      <c r="T761" s="3"/>
      <c r="U761" s="3"/>
    </row>
    <row r="762" spans="5:21">
      <c r="E762" s="273">
        <f t="shared" ref="E762:E825" ca="1" si="138">IF(F762&lt;&gt;0,E761+1,"")</f>
        <v>578</v>
      </c>
      <c r="F762" s="272">
        <f t="shared" ca="1" si="137"/>
        <v>35.202622188169613</v>
      </c>
      <c r="G762" s="246">
        <v>34.380034555801075</v>
      </c>
      <c r="H762" s="259"/>
      <c r="I762" s="75"/>
      <c r="J762" s="258"/>
      <c r="K762" s="258"/>
      <c r="L762" s="258"/>
      <c r="M762" s="258"/>
      <c r="N762" s="258"/>
      <c r="O762" s="258"/>
      <c r="P762" s="258"/>
      <c r="Q762" s="258"/>
      <c r="R762" s="258"/>
      <c r="S762" s="258"/>
      <c r="T762" s="3"/>
      <c r="U762" s="3"/>
    </row>
    <row r="763" spans="5:21">
      <c r="E763" s="273">
        <f t="shared" ca="1" si="138"/>
        <v>579</v>
      </c>
      <c r="F763" s="272">
        <f t="shared" ca="1" si="137"/>
        <v>35.552653499772426</v>
      </c>
      <c r="G763" s="246">
        <v>34.381028586821749</v>
      </c>
      <c r="H763" s="259"/>
      <c r="I763" s="75"/>
      <c r="J763" s="258"/>
      <c r="K763" s="258"/>
      <c r="L763" s="258"/>
      <c r="M763" s="258"/>
      <c r="N763" s="258"/>
      <c r="O763" s="258"/>
      <c r="P763" s="258"/>
      <c r="Q763" s="258"/>
      <c r="R763" s="258"/>
      <c r="S763" s="258"/>
      <c r="T763" s="3"/>
      <c r="U763" s="3"/>
    </row>
    <row r="764" spans="5:21">
      <c r="E764" s="273">
        <f t="shared" ca="1" si="138"/>
        <v>580</v>
      </c>
      <c r="F764" s="272">
        <f t="shared" ca="1" si="137"/>
        <v>33.567663639211482</v>
      </c>
      <c r="G764" s="246">
        <v>34.382089771080452</v>
      </c>
      <c r="H764" s="259"/>
      <c r="I764" s="75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3"/>
      <c r="U764" s="3"/>
    </row>
    <row r="765" spans="5:21">
      <c r="E765" s="273">
        <f t="shared" ca="1" si="138"/>
        <v>581</v>
      </c>
      <c r="F765" s="272">
        <f t="shared" ca="1" si="137"/>
        <v>36.666677139638516</v>
      </c>
      <c r="G765" s="246">
        <v>34.389622130075736</v>
      </c>
      <c r="H765" s="259"/>
      <c r="I765" s="75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3"/>
      <c r="U765" s="3"/>
    </row>
    <row r="766" spans="5:21">
      <c r="E766" s="273">
        <f t="shared" ca="1" si="138"/>
        <v>582</v>
      </c>
      <c r="F766" s="272">
        <f t="shared" ca="1" si="137"/>
        <v>33.559165042786425</v>
      </c>
      <c r="G766" s="246">
        <v>34.390750068777962</v>
      </c>
      <c r="H766" s="259"/>
      <c r="I766" s="75"/>
      <c r="J766" s="258"/>
      <c r="K766" s="258"/>
      <c r="L766" s="258"/>
      <c r="M766" s="258"/>
      <c r="N766" s="258"/>
      <c r="O766" s="258"/>
      <c r="P766" s="258"/>
      <c r="Q766" s="258"/>
      <c r="R766" s="258"/>
      <c r="S766" s="258"/>
      <c r="T766" s="3"/>
      <c r="U766" s="3"/>
    </row>
    <row r="767" spans="5:21">
      <c r="E767" s="273">
        <f t="shared" ca="1" si="138"/>
        <v>583</v>
      </c>
      <c r="F767" s="272">
        <f t="shared" ca="1" si="137"/>
        <v>38.728332810193123</v>
      </c>
      <c r="G767" s="246">
        <v>34.398920837240816</v>
      </c>
      <c r="H767" s="259"/>
      <c r="I767" s="75"/>
      <c r="J767" s="258"/>
      <c r="K767" s="258"/>
      <c r="L767" s="258"/>
      <c r="M767" s="258"/>
      <c r="N767" s="258"/>
      <c r="O767" s="258"/>
      <c r="P767" s="258"/>
      <c r="Q767" s="258"/>
      <c r="R767" s="258"/>
      <c r="S767" s="258"/>
      <c r="T767" s="3"/>
      <c r="U767" s="3"/>
    </row>
    <row r="768" spans="5:21">
      <c r="E768" s="273">
        <f t="shared" ca="1" si="138"/>
        <v>584</v>
      </c>
      <c r="F768" s="272">
        <f t="shared" ca="1" si="137"/>
        <v>30.642684582349268</v>
      </c>
      <c r="G768" s="246">
        <v>34.412937845034811</v>
      </c>
      <c r="H768" s="259"/>
      <c r="I768" s="75"/>
      <c r="J768" s="258"/>
      <c r="K768" s="258"/>
      <c r="L768" s="258"/>
      <c r="M768" s="258"/>
      <c r="N768" s="258"/>
      <c r="O768" s="258"/>
      <c r="P768" s="258"/>
      <c r="Q768" s="258"/>
      <c r="R768" s="258"/>
      <c r="S768" s="258"/>
      <c r="T768" s="3"/>
      <c r="U768" s="3"/>
    </row>
    <row r="769" spans="5:21">
      <c r="E769" s="273">
        <f t="shared" ca="1" si="138"/>
        <v>585</v>
      </c>
      <c r="F769" s="272">
        <f t="shared" ca="1" si="137"/>
        <v>35.434105270492353</v>
      </c>
      <c r="G769" s="246">
        <v>34.4168801300845</v>
      </c>
      <c r="H769" s="259"/>
      <c r="I769" s="75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3"/>
      <c r="U769" s="3"/>
    </row>
    <row r="770" spans="5:21">
      <c r="E770" s="273">
        <f t="shared" ca="1" si="138"/>
        <v>586</v>
      </c>
      <c r="F770" s="272">
        <f t="shared" ca="1" si="137"/>
        <v>33.907874062983019</v>
      </c>
      <c r="G770" s="246">
        <v>34.428814080886809</v>
      </c>
      <c r="H770" s="259"/>
      <c r="I770" s="75"/>
      <c r="J770" s="258"/>
      <c r="K770" s="258"/>
      <c r="L770" s="258"/>
      <c r="M770" s="258"/>
      <c r="N770" s="258"/>
      <c r="O770" s="258"/>
      <c r="P770" s="258"/>
      <c r="Q770" s="258"/>
      <c r="R770" s="258"/>
      <c r="S770" s="258"/>
      <c r="T770" s="3"/>
      <c r="U770" s="3"/>
    </row>
    <row r="771" spans="5:21">
      <c r="E771" s="273">
        <f t="shared" ca="1" si="138"/>
        <v>587</v>
      </c>
      <c r="F771" s="272">
        <f t="shared" ca="1" si="137"/>
        <v>30.445181852662063</v>
      </c>
      <c r="G771" s="246">
        <v>34.435998812100934</v>
      </c>
      <c r="H771" s="259"/>
      <c r="I771" s="75"/>
      <c r="J771" s="258"/>
      <c r="K771" s="258"/>
      <c r="L771" s="258"/>
      <c r="M771" s="258"/>
      <c r="N771" s="258"/>
      <c r="O771" s="258"/>
      <c r="P771" s="258"/>
      <c r="Q771" s="258"/>
      <c r="R771" s="258"/>
      <c r="S771" s="258"/>
      <c r="T771" s="3"/>
      <c r="U771" s="3"/>
    </row>
    <row r="772" spans="5:21">
      <c r="E772" s="273">
        <f t="shared" ca="1" si="138"/>
        <v>588</v>
      </c>
      <c r="F772" s="272">
        <f t="shared" ca="1" si="137"/>
        <v>31.095850408926122</v>
      </c>
      <c r="G772" s="246">
        <v>34.438759215529998</v>
      </c>
      <c r="H772" s="259"/>
      <c r="I772" s="75"/>
      <c r="J772" s="258"/>
      <c r="K772" s="258"/>
      <c r="L772" s="258"/>
      <c r="M772" s="258"/>
      <c r="N772" s="258"/>
      <c r="O772" s="258"/>
      <c r="P772" s="258"/>
      <c r="Q772" s="258"/>
      <c r="R772" s="258"/>
      <c r="S772" s="258"/>
      <c r="T772" s="3"/>
      <c r="U772" s="3"/>
    </row>
    <row r="773" spans="5:21">
      <c r="E773" s="273">
        <f t="shared" ca="1" si="138"/>
        <v>589</v>
      </c>
      <c r="F773" s="272">
        <f t="shared" ca="1" si="137"/>
        <v>31.616165283151979</v>
      </c>
      <c r="G773" s="246">
        <v>34.447140925884725</v>
      </c>
      <c r="H773" s="259"/>
      <c r="I773" s="75"/>
      <c r="J773" s="258"/>
      <c r="K773" s="258"/>
      <c r="L773" s="258"/>
      <c r="M773" s="258"/>
      <c r="N773" s="258"/>
      <c r="O773" s="258"/>
      <c r="P773" s="258"/>
      <c r="Q773" s="258"/>
      <c r="R773" s="258"/>
      <c r="S773" s="258"/>
      <c r="T773" s="3"/>
      <c r="U773" s="3"/>
    </row>
    <row r="774" spans="5:21">
      <c r="E774" s="273">
        <f t="shared" ca="1" si="138"/>
        <v>590</v>
      </c>
      <c r="F774" s="272">
        <f t="shared" ca="1" si="137"/>
        <v>36.538421664314583</v>
      </c>
      <c r="G774" s="246">
        <v>34.452100505951812</v>
      </c>
      <c r="H774" s="259"/>
      <c r="I774" s="75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/>
      <c r="T774" s="3"/>
      <c r="U774" s="3"/>
    </row>
    <row r="775" spans="5:21">
      <c r="E775" s="273">
        <f t="shared" ca="1" si="138"/>
        <v>591</v>
      </c>
      <c r="F775" s="272">
        <f t="shared" ca="1" si="137"/>
        <v>32.743942388160008</v>
      </c>
      <c r="G775" s="246">
        <v>34.458112073951305</v>
      </c>
      <c r="H775" s="259"/>
      <c r="I775" s="75"/>
      <c r="J775" s="258"/>
      <c r="K775" s="258"/>
      <c r="L775" s="258"/>
      <c r="M775" s="258"/>
      <c r="N775" s="258"/>
      <c r="O775" s="258"/>
      <c r="P775" s="258"/>
      <c r="Q775" s="258"/>
      <c r="R775" s="258"/>
      <c r="S775" s="258"/>
      <c r="T775" s="3"/>
      <c r="U775" s="3"/>
    </row>
    <row r="776" spans="5:21">
      <c r="E776" s="273">
        <f t="shared" ca="1" si="138"/>
        <v>592</v>
      </c>
      <c r="F776" s="272">
        <f t="shared" ca="1" si="137"/>
        <v>31.443442204133461</v>
      </c>
      <c r="G776" s="246">
        <v>34.458519938488138</v>
      </c>
      <c r="H776" s="259"/>
      <c r="I776" s="75"/>
      <c r="J776" s="258"/>
      <c r="K776" s="258"/>
      <c r="L776" s="258"/>
      <c r="M776" s="258"/>
      <c r="N776" s="258"/>
      <c r="O776" s="258"/>
      <c r="P776" s="258"/>
      <c r="Q776" s="258"/>
      <c r="R776" s="258"/>
      <c r="S776" s="258"/>
      <c r="T776" s="3"/>
      <c r="U776" s="3"/>
    </row>
    <row r="777" spans="5:21">
      <c r="E777" s="273">
        <f t="shared" ca="1" si="138"/>
        <v>593</v>
      </c>
      <c r="F777" s="272">
        <f t="shared" ca="1" si="137"/>
        <v>34.499765045075591</v>
      </c>
      <c r="G777" s="246">
        <v>34.470894461958302</v>
      </c>
      <c r="H777" s="259"/>
      <c r="I777" s="75"/>
      <c r="J777" s="258"/>
      <c r="K777" s="258"/>
      <c r="L777" s="258"/>
      <c r="M777" s="258"/>
      <c r="N777" s="258"/>
      <c r="O777" s="258"/>
      <c r="P777" s="258"/>
      <c r="Q777" s="258"/>
      <c r="R777" s="258"/>
      <c r="S777" s="258"/>
      <c r="T777" s="3"/>
      <c r="U777" s="3"/>
    </row>
    <row r="778" spans="5:21">
      <c r="E778" s="273">
        <f t="shared" ca="1" si="138"/>
        <v>594</v>
      </c>
      <c r="F778" s="272">
        <f t="shared" ca="1" si="137"/>
        <v>38.260084076975467</v>
      </c>
      <c r="G778" s="246">
        <v>34.470964538632195</v>
      </c>
      <c r="H778" s="259"/>
      <c r="I778" s="75"/>
      <c r="J778" s="258"/>
      <c r="K778" s="258"/>
      <c r="L778" s="258"/>
      <c r="M778" s="258"/>
      <c r="N778" s="258"/>
      <c r="O778" s="258"/>
      <c r="P778" s="258"/>
      <c r="Q778" s="258"/>
      <c r="R778" s="258"/>
      <c r="S778" s="258"/>
      <c r="T778" s="3"/>
      <c r="U778" s="3"/>
    </row>
    <row r="779" spans="5:21">
      <c r="E779" s="273">
        <f t="shared" ca="1" si="138"/>
        <v>595</v>
      </c>
      <c r="F779" s="272">
        <f t="shared" ca="1" si="137"/>
        <v>32.085133662347914</v>
      </c>
      <c r="G779" s="246">
        <v>34.472815567294489</v>
      </c>
      <c r="H779" s="259"/>
      <c r="I779" s="75"/>
      <c r="J779" s="258"/>
      <c r="K779" s="258"/>
      <c r="L779" s="258"/>
      <c r="M779" s="258"/>
      <c r="N779" s="258"/>
      <c r="O779" s="258"/>
      <c r="P779" s="258"/>
      <c r="Q779" s="258"/>
      <c r="R779" s="258"/>
      <c r="S779" s="258"/>
      <c r="T779" s="3"/>
      <c r="U779" s="3"/>
    </row>
    <row r="780" spans="5:21">
      <c r="E780" s="273">
        <f t="shared" ca="1" si="138"/>
        <v>596</v>
      </c>
      <c r="F780" s="272">
        <f t="shared" ca="1" si="137"/>
        <v>33.923055863626239</v>
      </c>
      <c r="G780" s="246">
        <v>34.476672341337171</v>
      </c>
      <c r="H780" s="259"/>
      <c r="I780" s="75"/>
      <c r="J780" s="258"/>
      <c r="K780" s="258"/>
      <c r="L780" s="258"/>
      <c r="M780" s="258"/>
      <c r="N780" s="258"/>
      <c r="O780" s="258"/>
      <c r="P780" s="258"/>
      <c r="Q780" s="258"/>
      <c r="R780" s="258"/>
      <c r="S780" s="258"/>
      <c r="T780" s="3"/>
      <c r="U780" s="3"/>
    </row>
    <row r="781" spans="5:21">
      <c r="E781" s="273">
        <f t="shared" ca="1" si="138"/>
        <v>597</v>
      </c>
      <c r="F781" s="272">
        <f t="shared" ca="1" si="137"/>
        <v>34.69353031366736</v>
      </c>
      <c r="G781" s="246">
        <v>34.48537027169526</v>
      </c>
      <c r="H781" s="259"/>
      <c r="I781" s="75"/>
      <c r="J781" s="258"/>
      <c r="K781" s="258"/>
      <c r="L781" s="258"/>
      <c r="M781" s="258"/>
      <c r="N781" s="258"/>
      <c r="O781" s="258"/>
      <c r="P781" s="258"/>
      <c r="Q781" s="258"/>
      <c r="R781" s="258"/>
      <c r="S781" s="258"/>
      <c r="T781" s="3"/>
      <c r="U781" s="3"/>
    </row>
    <row r="782" spans="5:21">
      <c r="E782" s="273">
        <f t="shared" ca="1" si="138"/>
        <v>598</v>
      </c>
      <c r="F782" s="272">
        <f t="shared" ca="1" si="137"/>
        <v>32.346076539079299</v>
      </c>
      <c r="G782" s="246">
        <v>34.493601625659771</v>
      </c>
      <c r="H782" s="259"/>
      <c r="I782" s="75"/>
      <c r="J782" s="258"/>
      <c r="K782" s="258"/>
      <c r="L782" s="258"/>
      <c r="M782" s="258"/>
      <c r="N782" s="258"/>
      <c r="O782" s="258"/>
      <c r="P782" s="258"/>
      <c r="Q782" s="258"/>
      <c r="R782" s="258"/>
      <c r="S782" s="258"/>
      <c r="T782" s="3"/>
      <c r="U782" s="3"/>
    </row>
    <row r="783" spans="5:21">
      <c r="E783" s="273">
        <f t="shared" ca="1" si="138"/>
        <v>599</v>
      </c>
      <c r="F783" s="272">
        <f t="shared" ca="1" si="137"/>
        <v>30.369868452331268</v>
      </c>
      <c r="G783" s="246">
        <v>34.498416616529333</v>
      </c>
      <c r="H783" s="259"/>
      <c r="I783" s="75"/>
      <c r="J783" s="258"/>
      <c r="K783" s="258"/>
      <c r="L783" s="258"/>
      <c r="M783" s="258"/>
      <c r="N783" s="258"/>
      <c r="O783" s="258"/>
      <c r="P783" s="258"/>
      <c r="Q783" s="258"/>
      <c r="R783" s="258"/>
      <c r="S783" s="258"/>
      <c r="T783" s="3"/>
      <c r="U783" s="3"/>
    </row>
    <row r="784" spans="5:21">
      <c r="E784" s="273">
        <f t="shared" ca="1" si="138"/>
        <v>600</v>
      </c>
      <c r="F784" s="272">
        <f t="shared" ca="1" si="137"/>
        <v>35.592909348712297</v>
      </c>
      <c r="G784" s="246">
        <v>34.502019954862718</v>
      </c>
      <c r="H784" s="259"/>
      <c r="I784" s="75"/>
      <c r="J784" s="258"/>
      <c r="K784" s="258"/>
      <c r="L784" s="258"/>
      <c r="M784" s="258"/>
      <c r="N784" s="258"/>
      <c r="O784" s="258"/>
      <c r="P784" s="258"/>
      <c r="Q784" s="258"/>
      <c r="R784" s="258"/>
      <c r="S784" s="258"/>
      <c r="T784" s="3"/>
      <c r="U784" s="3"/>
    </row>
    <row r="785" spans="5:21">
      <c r="E785" s="273">
        <f t="shared" ca="1" si="138"/>
        <v>601</v>
      </c>
      <c r="F785" s="272">
        <f t="shared" ca="1" si="137"/>
        <v>31.97344123582327</v>
      </c>
      <c r="G785" s="246">
        <v>34.507546614935634</v>
      </c>
      <c r="H785" s="259"/>
      <c r="I785" s="75"/>
      <c r="J785" s="258"/>
      <c r="K785" s="258"/>
      <c r="L785" s="258"/>
      <c r="M785" s="258"/>
      <c r="N785" s="258"/>
      <c r="O785" s="258"/>
      <c r="P785" s="258"/>
      <c r="Q785" s="258"/>
      <c r="R785" s="258"/>
      <c r="S785" s="258"/>
      <c r="T785" s="3"/>
      <c r="U785" s="3"/>
    </row>
    <row r="786" spans="5:21">
      <c r="E786" s="273">
        <f t="shared" ca="1" si="138"/>
        <v>602</v>
      </c>
      <c r="F786" s="272">
        <f t="shared" ca="1" si="137"/>
        <v>35.442578507391659</v>
      </c>
      <c r="G786" s="246">
        <v>34.531920206246888</v>
      </c>
      <c r="H786" s="259"/>
      <c r="I786" s="75"/>
      <c r="J786" s="258"/>
      <c r="K786" s="258"/>
      <c r="L786" s="258"/>
      <c r="M786" s="258"/>
      <c r="N786" s="258"/>
      <c r="O786" s="258"/>
      <c r="P786" s="258"/>
      <c r="Q786" s="258"/>
      <c r="R786" s="258"/>
      <c r="S786" s="258"/>
      <c r="T786" s="3"/>
      <c r="U786" s="3"/>
    </row>
    <row r="787" spans="5:21">
      <c r="E787" s="273">
        <f t="shared" ca="1" si="138"/>
        <v>603</v>
      </c>
      <c r="F787" s="272">
        <f t="shared" ca="1" si="137"/>
        <v>34.53405207939619</v>
      </c>
      <c r="G787" s="246">
        <v>34.536610601797484</v>
      </c>
      <c r="H787" s="259"/>
      <c r="I787" s="75"/>
      <c r="J787" s="258"/>
      <c r="K787" s="258"/>
      <c r="L787" s="258"/>
      <c r="M787" s="258"/>
      <c r="N787" s="258"/>
      <c r="O787" s="258"/>
      <c r="P787" s="258"/>
      <c r="Q787" s="258"/>
      <c r="R787" s="258"/>
      <c r="S787" s="258"/>
      <c r="T787" s="3"/>
      <c r="U787" s="3"/>
    </row>
    <row r="788" spans="5:21">
      <c r="E788" s="273">
        <f t="shared" ca="1" si="138"/>
        <v>604</v>
      </c>
      <c r="F788" s="272">
        <f t="shared" ca="1" si="137"/>
        <v>31.51045330341352</v>
      </c>
      <c r="G788" s="246">
        <v>34.538627334091849</v>
      </c>
      <c r="H788" s="259"/>
      <c r="I788" s="75"/>
      <c r="J788" s="258"/>
      <c r="K788" s="258"/>
      <c r="L788" s="258"/>
      <c r="M788" s="258"/>
      <c r="N788" s="258"/>
      <c r="O788" s="258"/>
      <c r="P788" s="258"/>
      <c r="Q788" s="258"/>
      <c r="R788" s="258"/>
      <c r="S788" s="258"/>
      <c r="T788" s="3"/>
      <c r="U788" s="3"/>
    </row>
    <row r="789" spans="5:21">
      <c r="E789" s="273">
        <f t="shared" ca="1" si="138"/>
        <v>605</v>
      </c>
      <c r="F789" s="272">
        <f t="shared" ca="1" si="137"/>
        <v>34.014321498818958</v>
      </c>
      <c r="G789" s="246">
        <v>34.541047577971412</v>
      </c>
      <c r="H789" s="259"/>
      <c r="I789" s="75"/>
      <c r="J789" s="258"/>
      <c r="K789" s="258"/>
      <c r="L789" s="258"/>
      <c r="M789" s="258"/>
      <c r="N789" s="258"/>
      <c r="O789" s="258"/>
      <c r="P789" s="258"/>
      <c r="Q789" s="258"/>
      <c r="R789" s="258"/>
      <c r="S789" s="258"/>
      <c r="T789" s="3"/>
      <c r="U789" s="3"/>
    </row>
    <row r="790" spans="5:21">
      <c r="E790" s="273">
        <f t="shared" ca="1" si="138"/>
        <v>606</v>
      </c>
      <c r="F790" s="272">
        <f t="shared" ca="1" si="137"/>
        <v>31.985889001650744</v>
      </c>
      <c r="G790" s="246">
        <v>34.545282865997095</v>
      </c>
      <c r="H790" s="259"/>
      <c r="I790" s="75"/>
      <c r="J790" s="258"/>
      <c r="K790" s="258"/>
      <c r="L790" s="258"/>
      <c r="M790" s="258"/>
      <c r="N790" s="258"/>
      <c r="O790" s="258"/>
      <c r="P790" s="258"/>
      <c r="Q790" s="258"/>
      <c r="R790" s="258"/>
      <c r="S790" s="258"/>
      <c r="T790" s="3"/>
      <c r="U790" s="3"/>
    </row>
    <row r="791" spans="5:21">
      <c r="E791" s="273">
        <f t="shared" ca="1" si="138"/>
        <v>607</v>
      </c>
      <c r="F791" s="272">
        <f t="shared" ca="1" si="137"/>
        <v>37.781400371870511</v>
      </c>
      <c r="G791" s="246">
        <v>34.552010190892481</v>
      </c>
      <c r="H791" s="259"/>
      <c r="I791" s="75"/>
      <c r="J791" s="258"/>
      <c r="K791" s="258"/>
      <c r="L791" s="258"/>
      <c r="M791" s="258"/>
      <c r="N791" s="258"/>
      <c r="O791" s="258"/>
      <c r="P791" s="258"/>
      <c r="Q791" s="258"/>
      <c r="R791" s="258"/>
      <c r="S791" s="258"/>
      <c r="T791" s="3"/>
      <c r="U791" s="3"/>
    </row>
    <row r="792" spans="5:21">
      <c r="E792" s="273">
        <f t="shared" ca="1" si="138"/>
        <v>608</v>
      </c>
      <c r="F792" s="272">
        <f t="shared" ca="1" si="137"/>
        <v>35.737992355043197</v>
      </c>
      <c r="G792" s="246">
        <v>34.56421284865759</v>
      </c>
      <c r="H792" s="259"/>
      <c r="I792" s="75"/>
      <c r="J792" s="258"/>
      <c r="K792" s="258"/>
      <c r="L792" s="258"/>
      <c r="M792" s="258"/>
      <c r="N792" s="258"/>
      <c r="O792" s="258"/>
      <c r="P792" s="258"/>
      <c r="Q792" s="258"/>
      <c r="R792" s="258"/>
      <c r="S792" s="258"/>
      <c r="T792" s="3"/>
      <c r="U792" s="3"/>
    </row>
    <row r="793" spans="5:21">
      <c r="E793" s="273">
        <f t="shared" ca="1" si="138"/>
        <v>609</v>
      </c>
      <c r="F793" s="272">
        <f t="shared" ca="1" si="137"/>
        <v>34.68372354689253</v>
      </c>
      <c r="G793" s="246">
        <v>34.564303647592709</v>
      </c>
      <c r="H793" s="259"/>
      <c r="I793" s="75"/>
      <c r="J793" s="258"/>
      <c r="K793" s="258"/>
      <c r="L793" s="258"/>
      <c r="M793" s="258"/>
      <c r="N793" s="258"/>
      <c r="O793" s="258"/>
      <c r="P793" s="258"/>
      <c r="Q793" s="258"/>
      <c r="R793" s="258"/>
      <c r="S793" s="258"/>
      <c r="T793" s="3"/>
      <c r="U793" s="3"/>
    </row>
    <row r="794" spans="5:21">
      <c r="E794" s="273">
        <f t="shared" ca="1" si="138"/>
        <v>610</v>
      </c>
      <c r="F794" s="272">
        <f t="shared" ca="1" si="137"/>
        <v>32.357284343452072</v>
      </c>
      <c r="G794" s="246">
        <v>34.585697977521782</v>
      </c>
      <c r="H794" s="259"/>
      <c r="I794" s="75"/>
      <c r="J794" s="258"/>
      <c r="K794" s="258"/>
      <c r="L794" s="258"/>
      <c r="M794" s="258"/>
      <c r="N794" s="258"/>
      <c r="O794" s="258"/>
      <c r="P794" s="258"/>
      <c r="Q794" s="258"/>
      <c r="R794" s="258"/>
      <c r="S794" s="258"/>
      <c r="T794" s="3"/>
      <c r="U794" s="3"/>
    </row>
    <row r="795" spans="5:21">
      <c r="E795" s="273">
        <f t="shared" ca="1" si="138"/>
        <v>611</v>
      </c>
      <c r="F795" s="272">
        <f t="shared" ca="1" si="137"/>
        <v>30.383099206924477</v>
      </c>
      <c r="G795" s="246">
        <v>34.587628477055304</v>
      </c>
      <c r="H795" s="259"/>
      <c r="I795" s="75"/>
      <c r="J795" s="258"/>
      <c r="K795" s="258"/>
      <c r="L795" s="258"/>
      <c r="M795" s="258"/>
      <c r="N795" s="258"/>
      <c r="O795" s="258"/>
      <c r="P795" s="258"/>
      <c r="Q795" s="258"/>
      <c r="R795" s="258"/>
      <c r="S795" s="258"/>
      <c r="T795" s="3"/>
      <c r="U795" s="3"/>
    </row>
    <row r="796" spans="5:21">
      <c r="E796" s="273">
        <f t="shared" ca="1" si="138"/>
        <v>612</v>
      </c>
      <c r="F796" s="272">
        <f t="shared" ca="1" si="137"/>
        <v>32.70959008166156</v>
      </c>
      <c r="G796" s="246">
        <v>34.589705459433944</v>
      </c>
      <c r="H796" s="259"/>
      <c r="I796" s="75"/>
      <c r="J796" s="258"/>
      <c r="K796" s="258"/>
      <c r="L796" s="258"/>
      <c r="M796" s="258"/>
      <c r="N796" s="258"/>
      <c r="O796" s="258"/>
      <c r="P796" s="258"/>
      <c r="Q796" s="258"/>
      <c r="R796" s="258"/>
      <c r="S796" s="258"/>
      <c r="T796" s="3"/>
      <c r="U796" s="3"/>
    </row>
    <row r="797" spans="5:21">
      <c r="E797" s="273">
        <f t="shared" ca="1" si="138"/>
        <v>613</v>
      </c>
      <c r="F797" s="272">
        <f t="shared" ca="1" si="137"/>
        <v>33.804544680582495</v>
      </c>
      <c r="G797" s="246">
        <v>34.594828903165578</v>
      </c>
      <c r="H797" s="259"/>
      <c r="I797" s="75"/>
      <c r="J797" s="258"/>
      <c r="K797" s="258"/>
      <c r="L797" s="258"/>
      <c r="M797" s="258"/>
      <c r="N797" s="258"/>
      <c r="O797" s="258"/>
      <c r="P797" s="258"/>
      <c r="Q797" s="258"/>
      <c r="R797" s="258"/>
      <c r="S797" s="258"/>
      <c r="T797" s="3"/>
      <c r="U797" s="3"/>
    </row>
    <row r="798" spans="5:21">
      <c r="E798" s="273">
        <f t="shared" ca="1" si="138"/>
        <v>614</v>
      </c>
      <c r="F798" s="272">
        <f t="shared" ca="1" si="137"/>
        <v>36.013973480713425</v>
      </c>
      <c r="G798" s="246">
        <v>34.601754546559803</v>
      </c>
      <c r="H798" s="259"/>
      <c r="I798" s="75"/>
      <c r="J798" s="258"/>
      <c r="K798" s="258"/>
      <c r="L798" s="258"/>
      <c r="M798" s="258"/>
      <c r="N798" s="258"/>
      <c r="O798" s="258"/>
      <c r="P798" s="258"/>
      <c r="Q798" s="258"/>
      <c r="R798" s="258"/>
      <c r="S798" s="258"/>
      <c r="T798" s="3"/>
      <c r="U798" s="3"/>
    </row>
    <row r="799" spans="5:21">
      <c r="E799" s="273">
        <f t="shared" ca="1" si="138"/>
        <v>615</v>
      </c>
      <c r="F799" s="272">
        <f t="shared" ca="1" si="137"/>
        <v>34.565870844870389</v>
      </c>
      <c r="G799" s="246">
        <v>34.611488577595054</v>
      </c>
      <c r="H799" s="259"/>
      <c r="I799" s="75"/>
      <c r="J799" s="258"/>
      <c r="K799" s="258"/>
      <c r="L799" s="258"/>
      <c r="M799" s="258"/>
      <c r="N799" s="258"/>
      <c r="O799" s="258"/>
      <c r="P799" s="258"/>
      <c r="Q799" s="258"/>
      <c r="R799" s="258"/>
      <c r="S799" s="258"/>
      <c r="T799" s="3"/>
      <c r="U799" s="3"/>
    </row>
    <row r="800" spans="5:21">
      <c r="E800" s="273">
        <f t="shared" ca="1" si="138"/>
        <v>616</v>
      </c>
      <c r="F800" s="272">
        <f t="shared" ca="1" si="137"/>
        <v>36.535773949381266</v>
      </c>
      <c r="G800" s="246">
        <v>34.624901309143326</v>
      </c>
      <c r="H800" s="259"/>
      <c r="I800" s="75"/>
      <c r="J800" s="258"/>
      <c r="K800" s="258"/>
      <c r="L800" s="258"/>
      <c r="M800" s="258"/>
      <c r="N800" s="258"/>
      <c r="O800" s="258"/>
      <c r="P800" s="258"/>
      <c r="Q800" s="258"/>
      <c r="R800" s="258"/>
      <c r="S800" s="258"/>
      <c r="T800" s="3"/>
      <c r="U800" s="3"/>
    </row>
    <row r="801" spans="5:21">
      <c r="E801" s="273">
        <f t="shared" ca="1" si="138"/>
        <v>617</v>
      </c>
      <c r="F801" s="272">
        <f t="shared" ca="1" si="137"/>
        <v>31.328772273403999</v>
      </c>
      <c r="G801" s="246">
        <v>34.635265296225576</v>
      </c>
      <c r="H801" s="259"/>
      <c r="I801" s="75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/>
      <c r="T801" s="3"/>
      <c r="U801" s="3"/>
    </row>
    <row r="802" spans="5:21">
      <c r="E802" s="273">
        <f t="shared" ca="1" si="138"/>
        <v>618</v>
      </c>
      <c r="F802" s="272">
        <f t="shared" ca="1" si="137"/>
        <v>33.724615424267185</v>
      </c>
      <c r="G802" s="246">
        <v>34.639899353058652</v>
      </c>
      <c r="H802" s="259"/>
      <c r="I802" s="75"/>
      <c r="J802" s="258"/>
      <c r="K802" s="258"/>
      <c r="L802" s="258"/>
      <c r="M802" s="258"/>
      <c r="N802" s="258"/>
      <c r="O802" s="258"/>
      <c r="P802" s="258"/>
      <c r="Q802" s="258"/>
      <c r="R802" s="258"/>
      <c r="S802" s="258"/>
      <c r="T802" s="3"/>
      <c r="U802" s="3"/>
    </row>
    <row r="803" spans="5:21">
      <c r="E803" s="273">
        <f t="shared" ca="1" si="138"/>
        <v>619</v>
      </c>
      <c r="F803" s="272">
        <f t="shared" ca="1" si="137"/>
        <v>32.698022519391834</v>
      </c>
      <c r="G803" s="246">
        <v>34.647184955449156</v>
      </c>
      <c r="H803" s="259"/>
      <c r="I803" s="75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/>
      <c r="T803" s="3"/>
      <c r="U803" s="3"/>
    </row>
    <row r="804" spans="5:21">
      <c r="E804" s="273">
        <f t="shared" ca="1" si="138"/>
        <v>620</v>
      </c>
      <c r="F804" s="272">
        <f t="shared" ca="1" si="137"/>
        <v>32.810702117363093</v>
      </c>
      <c r="G804" s="246">
        <v>34.654691556674976</v>
      </c>
      <c r="H804" s="259"/>
      <c r="I804" s="75"/>
      <c r="J804" s="258"/>
      <c r="K804" s="258"/>
      <c r="L804" s="258"/>
      <c r="M804" s="258"/>
      <c r="N804" s="258"/>
      <c r="O804" s="258"/>
      <c r="P804" s="258"/>
      <c r="Q804" s="258"/>
      <c r="R804" s="258"/>
      <c r="S804" s="258"/>
      <c r="T804" s="3"/>
      <c r="U804" s="3"/>
    </row>
    <row r="805" spans="5:21">
      <c r="E805" s="273">
        <f t="shared" ca="1" si="138"/>
        <v>621</v>
      </c>
      <c r="F805" s="272">
        <f t="shared" ca="1" si="137"/>
        <v>31.72688076692036</v>
      </c>
      <c r="G805" s="246">
        <v>34.655344346520444</v>
      </c>
      <c r="H805" s="259"/>
      <c r="I805" s="75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/>
      <c r="T805" s="3"/>
      <c r="U805" s="3"/>
    </row>
    <row r="806" spans="5:21">
      <c r="E806" s="273">
        <f t="shared" ca="1" si="138"/>
        <v>622</v>
      </c>
      <c r="F806" s="272">
        <f t="shared" ca="1" si="137"/>
        <v>33.478405770017297</v>
      </c>
      <c r="G806" s="246">
        <v>34.658605823569133</v>
      </c>
      <c r="H806" s="259"/>
      <c r="I806" s="75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/>
      <c r="T806" s="3"/>
      <c r="U806" s="3"/>
    </row>
    <row r="807" spans="5:21">
      <c r="E807" s="273">
        <f t="shared" ca="1" si="138"/>
        <v>623</v>
      </c>
      <c r="F807" s="272">
        <f t="shared" ca="1" si="137"/>
        <v>37.165781423482628</v>
      </c>
      <c r="G807" s="246">
        <v>34.659985041593067</v>
      </c>
      <c r="H807" s="259"/>
      <c r="I807" s="75"/>
      <c r="J807" s="258"/>
      <c r="K807" s="258"/>
      <c r="L807" s="258"/>
      <c r="M807" s="258"/>
      <c r="N807" s="258"/>
      <c r="O807" s="258"/>
      <c r="P807" s="258"/>
      <c r="Q807" s="258"/>
      <c r="R807" s="258"/>
      <c r="S807" s="258"/>
      <c r="T807" s="3"/>
      <c r="U807" s="3"/>
    </row>
    <row r="808" spans="5:21">
      <c r="E808" s="273">
        <f t="shared" ca="1" si="138"/>
        <v>624</v>
      </c>
      <c r="F808" s="272">
        <f t="shared" ca="1" si="137"/>
        <v>32.061674265822155</v>
      </c>
      <c r="G808" s="246">
        <v>34.661345875341787</v>
      </c>
      <c r="H808" s="259"/>
      <c r="I808" s="75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/>
      <c r="T808" s="3"/>
      <c r="U808" s="3"/>
    </row>
    <row r="809" spans="5:21">
      <c r="E809" s="273">
        <f t="shared" ca="1" si="138"/>
        <v>625</v>
      </c>
      <c r="F809" s="272">
        <f t="shared" ca="1" si="137"/>
        <v>32.021865771778643</v>
      </c>
      <c r="G809" s="246">
        <v>34.663648071536713</v>
      </c>
      <c r="H809" s="259"/>
      <c r="I809" s="75"/>
      <c r="J809" s="258"/>
      <c r="K809" s="258"/>
      <c r="L809" s="258"/>
      <c r="M809" s="258"/>
      <c r="N809" s="258"/>
      <c r="O809" s="258"/>
      <c r="P809" s="258"/>
      <c r="Q809" s="258"/>
      <c r="R809" s="258"/>
      <c r="S809" s="258"/>
      <c r="T809" s="3"/>
      <c r="U809" s="3"/>
    </row>
    <row r="810" spans="5:21">
      <c r="E810" s="273">
        <f t="shared" ca="1" si="138"/>
        <v>626</v>
      </c>
      <c r="F810" s="272">
        <f t="shared" ca="1" si="137"/>
        <v>30.163388745262278</v>
      </c>
      <c r="G810" s="246">
        <v>34.667220812454175</v>
      </c>
      <c r="H810" s="259"/>
      <c r="I810" s="75"/>
      <c r="J810" s="258"/>
      <c r="K810" s="258"/>
      <c r="L810" s="258"/>
      <c r="M810" s="258"/>
      <c r="N810" s="258"/>
      <c r="O810" s="258"/>
      <c r="P810" s="258"/>
      <c r="Q810" s="258"/>
      <c r="R810" s="258"/>
      <c r="S810" s="258"/>
      <c r="T810" s="3"/>
      <c r="U810" s="3"/>
    </row>
    <row r="811" spans="5:21">
      <c r="E811" s="273">
        <f t="shared" ca="1" si="138"/>
        <v>627</v>
      </c>
      <c r="F811" s="272">
        <f t="shared" ca="1" si="137"/>
        <v>30.065247722683075</v>
      </c>
      <c r="G811" s="246">
        <v>34.667302482342905</v>
      </c>
      <c r="H811" s="259"/>
      <c r="I811" s="75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/>
      <c r="T811" s="3"/>
      <c r="U811" s="3"/>
    </row>
    <row r="812" spans="5:21">
      <c r="E812" s="273">
        <f t="shared" ca="1" si="138"/>
        <v>628</v>
      </c>
      <c r="F812" s="272">
        <f t="shared" ca="1" si="137"/>
        <v>36.323545072280602</v>
      </c>
      <c r="G812" s="246">
        <v>34.677675806356284</v>
      </c>
      <c r="H812" s="259"/>
      <c r="I812" s="75"/>
      <c r="J812" s="258"/>
      <c r="K812" s="258"/>
      <c r="L812" s="258"/>
      <c r="M812" s="258"/>
      <c r="N812" s="258"/>
      <c r="O812" s="258"/>
      <c r="P812" s="258"/>
      <c r="Q812" s="258"/>
      <c r="R812" s="258"/>
      <c r="S812" s="258"/>
      <c r="T812" s="3"/>
      <c r="U812" s="3"/>
    </row>
    <row r="813" spans="5:21">
      <c r="E813" s="273">
        <f t="shared" ca="1" si="138"/>
        <v>629</v>
      </c>
      <c r="F813" s="272">
        <f t="shared" ca="1" si="137"/>
        <v>34.260459143633526</v>
      </c>
      <c r="G813" s="246">
        <v>34.686971376010789</v>
      </c>
      <c r="H813" s="259"/>
      <c r="I813" s="75"/>
      <c r="J813" s="258"/>
      <c r="K813" s="258"/>
      <c r="L813" s="258"/>
      <c r="M813" s="258"/>
      <c r="N813" s="258"/>
      <c r="O813" s="258"/>
      <c r="P813" s="258"/>
      <c r="Q813" s="258"/>
      <c r="R813" s="258"/>
      <c r="S813" s="258"/>
      <c r="T813" s="3"/>
      <c r="U813" s="3"/>
    </row>
    <row r="814" spans="5:21">
      <c r="E814" s="273">
        <f t="shared" ca="1" si="138"/>
        <v>630</v>
      </c>
      <c r="F814" s="272">
        <f t="shared" ca="1" si="137"/>
        <v>33.472106298320426</v>
      </c>
      <c r="G814" s="246">
        <v>34.704882611586008</v>
      </c>
      <c r="H814" s="259"/>
      <c r="I814" s="75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/>
      <c r="T814" s="3"/>
      <c r="U814" s="3"/>
    </row>
    <row r="815" spans="5:21">
      <c r="E815" s="273">
        <f t="shared" ca="1" si="138"/>
        <v>631</v>
      </c>
      <c r="F815" s="272">
        <f t="shared" ca="1" si="137"/>
        <v>31.930935707189374</v>
      </c>
      <c r="G815" s="246">
        <v>34.711296942759624</v>
      </c>
      <c r="H815" s="259"/>
      <c r="I815" s="75"/>
      <c r="J815" s="258"/>
      <c r="K815" s="258"/>
      <c r="L815" s="258"/>
      <c r="M815" s="258"/>
      <c r="N815" s="258"/>
      <c r="O815" s="258"/>
      <c r="P815" s="258"/>
      <c r="Q815" s="258"/>
      <c r="R815" s="258"/>
      <c r="S815" s="258"/>
      <c r="T815" s="3"/>
      <c r="U815" s="3"/>
    </row>
    <row r="816" spans="5:21">
      <c r="E816" s="273">
        <f t="shared" ca="1" si="138"/>
        <v>632</v>
      </c>
      <c r="F816" s="272">
        <f t="shared" ca="1" si="137"/>
        <v>36.130598704646204</v>
      </c>
      <c r="G816" s="246">
        <v>34.713352120317602</v>
      </c>
      <c r="H816" s="259"/>
      <c r="I816" s="75"/>
      <c r="J816" s="258"/>
      <c r="K816" s="258"/>
      <c r="L816" s="258"/>
      <c r="M816" s="258"/>
      <c r="N816" s="258"/>
      <c r="O816" s="258"/>
      <c r="P816" s="258"/>
      <c r="Q816" s="258"/>
      <c r="R816" s="258"/>
      <c r="S816" s="258"/>
      <c r="T816" s="3"/>
      <c r="U816" s="3"/>
    </row>
    <row r="817" spans="5:21">
      <c r="E817" s="273">
        <f t="shared" ca="1" si="138"/>
        <v>633</v>
      </c>
      <c r="F817" s="272">
        <f t="shared" ca="1" si="137"/>
        <v>36.103598881880551</v>
      </c>
      <c r="G817" s="246">
        <v>34.713941814108658</v>
      </c>
      <c r="H817" s="259"/>
      <c r="I817" s="75"/>
      <c r="J817" s="258"/>
      <c r="K817" s="258"/>
      <c r="L817" s="258"/>
      <c r="M817" s="258"/>
      <c r="N817" s="258"/>
      <c r="O817" s="258"/>
      <c r="P817" s="258"/>
      <c r="Q817" s="258"/>
      <c r="R817" s="258"/>
      <c r="S817" s="258"/>
      <c r="T817" s="3"/>
      <c r="U817" s="3"/>
    </row>
    <row r="818" spans="5:21">
      <c r="E818" s="273">
        <f t="shared" ca="1" si="138"/>
        <v>634</v>
      </c>
      <c r="F818" s="272">
        <f t="shared" ca="1" si="137"/>
        <v>33.655276464058723</v>
      </c>
      <c r="G818" s="246">
        <v>34.717899894649726</v>
      </c>
      <c r="H818" s="259"/>
      <c r="I818" s="75"/>
      <c r="J818" s="258"/>
      <c r="K818" s="258"/>
      <c r="L818" s="258"/>
      <c r="M818" s="258"/>
      <c r="N818" s="258"/>
      <c r="O818" s="258"/>
      <c r="P818" s="258"/>
      <c r="Q818" s="258"/>
      <c r="R818" s="258"/>
      <c r="S818" s="258"/>
      <c r="T818" s="3"/>
      <c r="U818" s="3"/>
    </row>
    <row r="819" spans="5:21">
      <c r="E819" s="273">
        <f t="shared" ca="1" si="138"/>
        <v>635</v>
      </c>
      <c r="F819" s="272">
        <f t="shared" ca="1" si="137"/>
        <v>33.271942121096259</v>
      </c>
      <c r="G819" s="246">
        <v>34.72280327254235</v>
      </c>
      <c r="H819" s="259"/>
      <c r="I819" s="75"/>
      <c r="J819" s="258"/>
      <c r="K819" s="258"/>
      <c r="L819" s="258"/>
      <c r="M819" s="258"/>
      <c r="N819" s="258"/>
      <c r="O819" s="258"/>
      <c r="P819" s="258"/>
      <c r="Q819" s="258"/>
      <c r="R819" s="258"/>
      <c r="S819" s="258"/>
      <c r="T819" s="3"/>
      <c r="U819" s="3"/>
    </row>
    <row r="820" spans="5:21">
      <c r="E820" s="273">
        <f t="shared" ca="1" si="138"/>
        <v>636</v>
      </c>
      <c r="F820" s="272">
        <f t="shared" ca="1" si="137"/>
        <v>35.591651392652246</v>
      </c>
      <c r="G820" s="246">
        <v>34.724224234113031</v>
      </c>
      <c r="H820" s="259"/>
      <c r="I820" s="75"/>
      <c r="J820" s="258"/>
      <c r="K820" s="258"/>
      <c r="L820" s="258"/>
      <c r="M820" s="258"/>
      <c r="N820" s="258"/>
      <c r="O820" s="258"/>
      <c r="P820" s="258"/>
      <c r="Q820" s="258"/>
      <c r="R820" s="258"/>
      <c r="S820" s="258"/>
      <c r="T820" s="3"/>
      <c r="U820" s="3"/>
    </row>
    <row r="821" spans="5:21">
      <c r="E821" s="273">
        <f t="shared" ca="1" si="138"/>
        <v>637</v>
      </c>
      <c r="F821" s="272">
        <f t="shared" ca="1" si="137"/>
        <v>35.32747541304871</v>
      </c>
      <c r="G821" s="246">
        <v>34.726295938499362</v>
      </c>
      <c r="H821" s="259"/>
      <c r="I821" s="75"/>
      <c r="J821" s="258"/>
      <c r="K821" s="258"/>
      <c r="L821" s="258"/>
      <c r="M821" s="258"/>
      <c r="N821" s="258"/>
      <c r="O821" s="258"/>
      <c r="P821" s="258"/>
      <c r="Q821" s="258"/>
      <c r="R821" s="258"/>
      <c r="S821" s="258"/>
      <c r="T821" s="3"/>
      <c r="U821" s="3"/>
    </row>
    <row r="822" spans="5:21">
      <c r="E822" s="273">
        <f t="shared" ca="1" si="138"/>
        <v>638</v>
      </c>
      <c r="F822" s="272">
        <f t="shared" ca="1" si="137"/>
        <v>34.950771100863861</v>
      </c>
      <c r="G822" s="246">
        <v>34.726789117244302</v>
      </c>
      <c r="H822" s="259"/>
      <c r="I822" s="75"/>
      <c r="J822" s="258"/>
      <c r="K822" s="258"/>
      <c r="L822" s="258"/>
      <c r="M822" s="258"/>
      <c r="N822" s="258"/>
      <c r="O822" s="258"/>
      <c r="P822" s="258"/>
      <c r="Q822" s="258"/>
      <c r="R822" s="258"/>
      <c r="S822" s="258"/>
      <c r="T822" s="3"/>
      <c r="U822" s="3"/>
    </row>
    <row r="823" spans="5:21">
      <c r="E823" s="273">
        <f t="shared" ca="1" si="138"/>
        <v>639</v>
      </c>
      <c r="F823" s="272">
        <f t="shared" ca="1" si="137"/>
        <v>35.582080808740756</v>
      </c>
      <c r="G823" s="246">
        <v>34.733119473606578</v>
      </c>
      <c r="H823" s="259"/>
      <c r="I823" s="75"/>
      <c r="J823" s="258"/>
      <c r="K823" s="258"/>
      <c r="L823" s="258"/>
      <c r="M823" s="258"/>
      <c r="N823" s="258"/>
      <c r="O823" s="258"/>
      <c r="P823" s="258"/>
      <c r="Q823" s="258"/>
      <c r="R823" s="258"/>
      <c r="S823" s="258"/>
      <c r="T823" s="3"/>
      <c r="U823" s="3"/>
    </row>
    <row r="824" spans="5:21">
      <c r="E824" s="273">
        <f t="shared" ca="1" si="138"/>
        <v>640</v>
      </c>
      <c r="F824" s="272">
        <f t="shared" ca="1" si="137"/>
        <v>35.210231289673544</v>
      </c>
      <c r="G824" s="246">
        <v>34.735639328397177</v>
      </c>
      <c r="H824" s="259"/>
      <c r="I824" s="75"/>
      <c r="J824" s="258"/>
      <c r="K824" s="258"/>
      <c r="L824" s="258"/>
      <c r="M824" s="258"/>
      <c r="N824" s="258"/>
      <c r="O824" s="258"/>
      <c r="P824" s="258"/>
      <c r="Q824" s="258"/>
      <c r="R824" s="258"/>
      <c r="S824" s="258"/>
      <c r="T824" s="3"/>
      <c r="U824" s="3"/>
    </row>
    <row r="825" spans="5:21">
      <c r="E825" s="273">
        <f t="shared" ca="1" si="138"/>
        <v>641</v>
      </c>
      <c r="F825" s="272">
        <f t="shared" ref="F825:F888" ca="1" si="139">NORMINV(RAND(),$O$186,($O$187-$O$185)/$O$188)</f>
        <v>34.430840374163076</v>
      </c>
      <c r="G825" s="246">
        <v>34.736889030157386</v>
      </c>
      <c r="H825" s="259"/>
      <c r="I825" s="75"/>
      <c r="J825" s="258"/>
      <c r="K825" s="258"/>
      <c r="L825" s="258"/>
      <c r="M825" s="258"/>
      <c r="N825" s="258"/>
      <c r="O825" s="258"/>
      <c r="P825" s="258"/>
      <c r="Q825" s="258"/>
      <c r="R825" s="258"/>
      <c r="S825" s="258"/>
      <c r="T825" s="3"/>
      <c r="U825" s="3"/>
    </row>
    <row r="826" spans="5:21">
      <c r="E826" s="273">
        <f t="shared" ref="E826:E889" ca="1" si="140">IF(F826&lt;&gt;0,E825+1,"")</f>
        <v>642</v>
      </c>
      <c r="F826" s="272">
        <f t="shared" ca="1" si="139"/>
        <v>34.973964461898547</v>
      </c>
      <c r="G826" s="246">
        <v>34.740664790847219</v>
      </c>
      <c r="H826" s="259"/>
      <c r="I826" s="75"/>
      <c r="J826" s="258"/>
      <c r="K826" s="258"/>
      <c r="L826" s="258"/>
      <c r="M826" s="258"/>
      <c r="N826" s="258"/>
      <c r="O826" s="258"/>
      <c r="P826" s="258"/>
      <c r="Q826" s="258"/>
      <c r="R826" s="258"/>
      <c r="S826" s="258"/>
      <c r="T826" s="3"/>
      <c r="U826" s="3"/>
    </row>
    <row r="827" spans="5:21">
      <c r="E827" s="273">
        <f t="shared" ca="1" si="140"/>
        <v>643</v>
      </c>
      <c r="F827" s="272">
        <f t="shared" ca="1" si="139"/>
        <v>34.709978837383652</v>
      </c>
      <c r="G827" s="246">
        <v>34.745395366297728</v>
      </c>
      <c r="H827" s="259"/>
      <c r="I827" s="75"/>
      <c r="J827" s="258"/>
      <c r="K827" s="258"/>
      <c r="L827" s="258"/>
      <c r="M827" s="258"/>
      <c r="N827" s="258"/>
      <c r="O827" s="258"/>
      <c r="P827" s="258"/>
      <c r="Q827" s="258"/>
      <c r="R827" s="258"/>
      <c r="S827" s="258"/>
      <c r="T827" s="3"/>
      <c r="U827" s="3"/>
    </row>
    <row r="828" spans="5:21">
      <c r="E828" s="273">
        <f t="shared" ca="1" si="140"/>
        <v>644</v>
      </c>
      <c r="F828" s="272">
        <f t="shared" ca="1" si="139"/>
        <v>34.467595002487592</v>
      </c>
      <c r="G828" s="246">
        <v>34.74714712927122</v>
      </c>
      <c r="H828" s="259"/>
      <c r="I828" s="75"/>
      <c r="J828" s="258"/>
      <c r="K828" s="258"/>
      <c r="L828" s="258"/>
      <c r="M828" s="258"/>
      <c r="N828" s="258"/>
      <c r="O828" s="258"/>
      <c r="P828" s="258"/>
      <c r="Q828" s="258"/>
      <c r="R828" s="258"/>
      <c r="S828" s="258"/>
      <c r="T828" s="3"/>
      <c r="U828" s="3"/>
    </row>
    <row r="829" spans="5:21">
      <c r="E829" s="273">
        <f t="shared" ca="1" si="140"/>
        <v>645</v>
      </c>
      <c r="F829" s="272">
        <f t="shared" ca="1" si="139"/>
        <v>35.774038967017475</v>
      </c>
      <c r="G829" s="246">
        <v>34.748307474760139</v>
      </c>
      <c r="H829" s="259"/>
      <c r="I829" s="75"/>
      <c r="J829" s="258"/>
      <c r="K829" s="258"/>
      <c r="L829" s="258"/>
      <c r="M829" s="258"/>
      <c r="N829" s="258"/>
      <c r="O829" s="258"/>
      <c r="P829" s="258"/>
      <c r="Q829" s="258"/>
      <c r="R829" s="258"/>
      <c r="S829" s="258"/>
      <c r="T829" s="3"/>
      <c r="U829" s="3"/>
    </row>
    <row r="830" spans="5:21">
      <c r="E830" s="273">
        <f t="shared" ca="1" si="140"/>
        <v>646</v>
      </c>
      <c r="F830" s="272">
        <f t="shared" ca="1" si="139"/>
        <v>33.557686257834483</v>
      </c>
      <c r="G830" s="246">
        <v>34.749521477089743</v>
      </c>
      <c r="H830" s="259"/>
      <c r="I830" s="75"/>
      <c r="J830" s="258"/>
      <c r="K830" s="258"/>
      <c r="L830" s="258"/>
      <c r="M830" s="258"/>
      <c r="N830" s="258"/>
      <c r="O830" s="258"/>
      <c r="P830" s="258"/>
      <c r="Q830" s="258"/>
      <c r="R830" s="258"/>
      <c r="S830" s="258"/>
      <c r="T830" s="3"/>
      <c r="U830" s="3"/>
    </row>
    <row r="831" spans="5:21">
      <c r="E831" s="273">
        <f t="shared" ca="1" si="140"/>
        <v>647</v>
      </c>
      <c r="F831" s="272">
        <f t="shared" ca="1" si="139"/>
        <v>34.685834480572154</v>
      </c>
      <c r="G831" s="246">
        <v>34.752167562859107</v>
      </c>
      <c r="H831" s="259"/>
      <c r="I831" s="75"/>
      <c r="J831" s="258"/>
      <c r="K831" s="258"/>
      <c r="L831" s="258"/>
      <c r="M831" s="258"/>
      <c r="N831" s="258"/>
      <c r="O831" s="258"/>
      <c r="P831" s="258"/>
      <c r="Q831" s="258"/>
      <c r="R831" s="258"/>
      <c r="S831" s="258"/>
      <c r="T831" s="3"/>
      <c r="U831" s="3"/>
    </row>
    <row r="832" spans="5:21">
      <c r="E832" s="273">
        <f t="shared" ca="1" si="140"/>
        <v>648</v>
      </c>
      <c r="F832" s="272">
        <f t="shared" ca="1" si="139"/>
        <v>31.054428367872873</v>
      </c>
      <c r="G832" s="246">
        <v>34.763070182586034</v>
      </c>
      <c r="H832" s="259"/>
      <c r="I832" s="75"/>
      <c r="J832" s="258"/>
      <c r="K832" s="258"/>
      <c r="L832" s="258"/>
      <c r="M832" s="258"/>
      <c r="N832" s="258"/>
      <c r="O832" s="258"/>
      <c r="P832" s="258"/>
      <c r="Q832" s="258"/>
      <c r="R832" s="258"/>
      <c r="S832" s="258"/>
      <c r="T832" s="3"/>
      <c r="U832" s="3"/>
    </row>
    <row r="833" spans="5:21">
      <c r="E833" s="273">
        <f t="shared" ca="1" si="140"/>
        <v>649</v>
      </c>
      <c r="F833" s="272">
        <f t="shared" ca="1" si="139"/>
        <v>30.992418987998317</v>
      </c>
      <c r="G833" s="246">
        <v>34.768933275620391</v>
      </c>
      <c r="H833" s="259"/>
      <c r="I833" s="75"/>
      <c r="J833" s="258"/>
      <c r="K833" s="258"/>
      <c r="L833" s="258"/>
      <c r="M833" s="258"/>
      <c r="N833" s="258"/>
      <c r="O833" s="258"/>
      <c r="P833" s="258"/>
      <c r="Q833" s="258"/>
      <c r="R833" s="258"/>
      <c r="S833" s="258"/>
      <c r="T833" s="3"/>
      <c r="U833" s="3"/>
    </row>
    <row r="834" spans="5:21">
      <c r="E834" s="273">
        <f t="shared" ca="1" si="140"/>
        <v>650</v>
      </c>
      <c r="F834" s="272">
        <f t="shared" ca="1" si="139"/>
        <v>36.536084104449479</v>
      </c>
      <c r="G834" s="246">
        <v>34.771877747154861</v>
      </c>
      <c r="H834" s="259"/>
      <c r="I834" s="75"/>
      <c r="J834" s="258"/>
      <c r="K834" s="258"/>
      <c r="L834" s="258"/>
      <c r="M834" s="258"/>
      <c r="N834" s="258"/>
      <c r="O834" s="258"/>
      <c r="P834" s="258"/>
      <c r="Q834" s="258"/>
      <c r="R834" s="258"/>
      <c r="S834" s="258"/>
      <c r="T834" s="3"/>
      <c r="U834" s="3"/>
    </row>
    <row r="835" spans="5:21">
      <c r="E835" s="273">
        <f t="shared" ca="1" si="140"/>
        <v>651</v>
      </c>
      <c r="F835" s="272">
        <f t="shared" ca="1" si="139"/>
        <v>36.499900916668153</v>
      </c>
      <c r="G835" s="246">
        <v>34.771928911437833</v>
      </c>
      <c r="H835" s="259"/>
      <c r="I835" s="75"/>
      <c r="J835" s="258"/>
      <c r="K835" s="258"/>
      <c r="L835" s="258"/>
      <c r="M835" s="258"/>
      <c r="N835" s="258"/>
      <c r="O835" s="258"/>
      <c r="P835" s="258"/>
      <c r="Q835" s="258"/>
      <c r="R835" s="258"/>
      <c r="S835" s="258"/>
      <c r="T835" s="3"/>
      <c r="U835" s="3"/>
    </row>
    <row r="836" spans="5:21">
      <c r="E836" s="273">
        <f t="shared" ca="1" si="140"/>
        <v>652</v>
      </c>
      <c r="F836" s="272">
        <f t="shared" ca="1" si="139"/>
        <v>32.108407692512642</v>
      </c>
      <c r="G836" s="246">
        <v>34.771988493527388</v>
      </c>
      <c r="H836" s="259"/>
      <c r="I836" s="75"/>
      <c r="J836" s="258"/>
      <c r="K836" s="258"/>
      <c r="L836" s="258"/>
      <c r="M836" s="258"/>
      <c r="N836" s="258"/>
      <c r="O836" s="258"/>
      <c r="P836" s="258"/>
      <c r="Q836" s="258"/>
      <c r="R836" s="258"/>
      <c r="S836" s="258"/>
      <c r="T836" s="3"/>
      <c r="U836" s="3"/>
    </row>
    <row r="837" spans="5:21">
      <c r="E837" s="273">
        <f t="shared" ca="1" si="140"/>
        <v>653</v>
      </c>
      <c r="F837" s="272">
        <f t="shared" ca="1" si="139"/>
        <v>34.975242942379879</v>
      </c>
      <c r="G837" s="246">
        <v>34.776508107608656</v>
      </c>
      <c r="H837" s="259"/>
      <c r="I837" s="75"/>
      <c r="J837" s="258"/>
      <c r="K837" s="258"/>
      <c r="L837" s="258"/>
      <c r="M837" s="258"/>
      <c r="N837" s="258"/>
      <c r="O837" s="258"/>
      <c r="P837" s="258"/>
      <c r="Q837" s="258"/>
      <c r="R837" s="258"/>
      <c r="S837" s="258"/>
      <c r="T837" s="3"/>
      <c r="U837" s="3"/>
    </row>
    <row r="838" spans="5:21">
      <c r="E838" s="273">
        <f t="shared" ca="1" si="140"/>
        <v>654</v>
      </c>
      <c r="F838" s="272">
        <f t="shared" ca="1" si="139"/>
        <v>39.328007897684394</v>
      </c>
      <c r="G838" s="246">
        <v>34.779985732607997</v>
      </c>
      <c r="H838" s="259"/>
      <c r="I838" s="75"/>
      <c r="J838" s="258"/>
      <c r="K838" s="258"/>
      <c r="L838" s="258"/>
      <c r="M838" s="258"/>
      <c r="N838" s="258"/>
      <c r="O838" s="258"/>
      <c r="P838" s="258"/>
      <c r="Q838" s="258"/>
      <c r="R838" s="258"/>
      <c r="S838" s="258"/>
      <c r="T838" s="3"/>
      <c r="U838" s="3"/>
    </row>
    <row r="839" spans="5:21">
      <c r="E839" s="273">
        <f t="shared" ca="1" si="140"/>
        <v>655</v>
      </c>
      <c r="F839" s="272">
        <f t="shared" ca="1" si="139"/>
        <v>33.264507018323606</v>
      </c>
      <c r="G839" s="246">
        <v>34.780814420753714</v>
      </c>
      <c r="H839" s="259"/>
      <c r="I839" s="75"/>
      <c r="J839" s="258"/>
      <c r="K839" s="258"/>
      <c r="L839" s="258"/>
      <c r="M839" s="258"/>
      <c r="N839" s="258"/>
      <c r="O839" s="258"/>
      <c r="P839" s="258"/>
      <c r="Q839" s="258"/>
      <c r="R839" s="258"/>
      <c r="S839" s="258"/>
      <c r="T839" s="3"/>
      <c r="U839" s="3"/>
    </row>
    <row r="840" spans="5:21">
      <c r="E840" s="273">
        <f t="shared" ca="1" si="140"/>
        <v>656</v>
      </c>
      <c r="F840" s="272">
        <f t="shared" ca="1" si="139"/>
        <v>33.62604558556535</v>
      </c>
      <c r="G840" s="246">
        <v>34.785028308443074</v>
      </c>
      <c r="H840" s="259"/>
      <c r="I840" s="75"/>
      <c r="J840" s="258"/>
      <c r="K840" s="258"/>
      <c r="L840" s="258"/>
      <c r="M840" s="258"/>
      <c r="N840" s="258"/>
      <c r="O840" s="258"/>
      <c r="P840" s="258"/>
      <c r="Q840" s="258"/>
      <c r="R840" s="258"/>
      <c r="S840" s="258"/>
      <c r="T840" s="3"/>
      <c r="U840" s="3"/>
    </row>
    <row r="841" spans="5:21">
      <c r="E841" s="273">
        <f t="shared" ca="1" si="140"/>
        <v>657</v>
      </c>
      <c r="F841" s="272">
        <f t="shared" ca="1" si="139"/>
        <v>38.178904670450471</v>
      </c>
      <c r="G841" s="246">
        <v>34.791477758875118</v>
      </c>
      <c r="H841" s="259"/>
      <c r="I841" s="75"/>
      <c r="J841" s="258"/>
      <c r="K841" s="258"/>
      <c r="L841" s="258"/>
      <c r="M841" s="258"/>
      <c r="N841" s="258"/>
      <c r="O841" s="258"/>
      <c r="P841" s="258"/>
      <c r="Q841" s="258"/>
      <c r="R841" s="258"/>
      <c r="S841" s="258"/>
      <c r="T841" s="3"/>
      <c r="U841" s="3"/>
    </row>
    <row r="842" spans="5:21">
      <c r="E842" s="273">
        <f t="shared" ca="1" si="140"/>
        <v>658</v>
      </c>
      <c r="F842" s="272">
        <f t="shared" ca="1" si="139"/>
        <v>31.457874775909787</v>
      </c>
      <c r="G842" s="246">
        <v>34.80671057971707</v>
      </c>
      <c r="H842" s="259"/>
      <c r="I842" s="75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3"/>
      <c r="U842" s="3"/>
    </row>
    <row r="843" spans="5:21">
      <c r="E843" s="273">
        <f t="shared" ca="1" si="140"/>
        <v>659</v>
      </c>
      <c r="F843" s="272">
        <f t="shared" ca="1" si="139"/>
        <v>34.648116466120456</v>
      </c>
      <c r="G843" s="246">
        <v>34.818349790552922</v>
      </c>
      <c r="H843" s="259"/>
      <c r="I843" s="75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3"/>
      <c r="U843" s="3"/>
    </row>
    <row r="844" spans="5:21">
      <c r="E844" s="273">
        <f t="shared" ca="1" si="140"/>
        <v>660</v>
      </c>
      <c r="F844" s="272">
        <f t="shared" ca="1" si="139"/>
        <v>31.987705896354484</v>
      </c>
      <c r="G844" s="246">
        <v>34.821072335779789</v>
      </c>
      <c r="H844" s="259"/>
      <c r="I844" s="75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3"/>
      <c r="U844" s="3"/>
    </row>
    <row r="845" spans="5:21">
      <c r="E845" s="273">
        <f t="shared" ca="1" si="140"/>
        <v>661</v>
      </c>
      <c r="F845" s="272">
        <f t="shared" ca="1" si="139"/>
        <v>34.142362955764035</v>
      </c>
      <c r="G845" s="246">
        <v>34.824267833441084</v>
      </c>
      <c r="H845" s="259"/>
      <c r="I845" s="75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3"/>
      <c r="U845" s="3"/>
    </row>
    <row r="846" spans="5:21">
      <c r="E846" s="273">
        <f t="shared" ca="1" si="140"/>
        <v>662</v>
      </c>
      <c r="F846" s="272">
        <f t="shared" ca="1" si="139"/>
        <v>31.106834232374069</v>
      </c>
      <c r="G846" s="246">
        <v>34.834010754224593</v>
      </c>
      <c r="H846" s="259"/>
      <c r="I846" s="75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3"/>
      <c r="U846" s="3"/>
    </row>
    <row r="847" spans="5:21">
      <c r="E847" s="273">
        <f t="shared" ca="1" si="140"/>
        <v>663</v>
      </c>
      <c r="F847" s="272">
        <f t="shared" ca="1" si="139"/>
        <v>32.692652784393509</v>
      </c>
      <c r="G847" s="246">
        <v>34.840514858210554</v>
      </c>
      <c r="H847" s="259"/>
      <c r="I847" s="75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3"/>
      <c r="U847" s="3"/>
    </row>
    <row r="848" spans="5:21">
      <c r="E848" s="273">
        <f t="shared" ca="1" si="140"/>
        <v>664</v>
      </c>
      <c r="F848" s="272">
        <f t="shared" ca="1" si="139"/>
        <v>32.941009083448222</v>
      </c>
      <c r="G848" s="246">
        <v>34.846453426247642</v>
      </c>
      <c r="H848" s="259"/>
      <c r="I848" s="75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3"/>
      <c r="U848" s="3"/>
    </row>
    <row r="849" spans="5:21">
      <c r="E849" s="273">
        <f t="shared" ca="1" si="140"/>
        <v>665</v>
      </c>
      <c r="F849" s="272">
        <f t="shared" ca="1" si="139"/>
        <v>34.359634676512137</v>
      </c>
      <c r="G849" s="246">
        <v>34.847684161625438</v>
      </c>
      <c r="H849" s="259"/>
      <c r="I849" s="75"/>
      <c r="J849" s="258"/>
      <c r="K849" s="258"/>
      <c r="L849" s="258"/>
      <c r="M849" s="258"/>
      <c r="N849" s="258"/>
      <c r="O849" s="258"/>
      <c r="P849" s="258"/>
      <c r="Q849" s="258"/>
      <c r="R849" s="258"/>
      <c r="S849" s="258"/>
      <c r="T849" s="3"/>
      <c r="U849" s="3"/>
    </row>
    <row r="850" spans="5:21">
      <c r="E850" s="273">
        <f t="shared" ca="1" si="140"/>
        <v>666</v>
      </c>
      <c r="F850" s="272">
        <f t="shared" ca="1" si="139"/>
        <v>32.388322449124416</v>
      </c>
      <c r="G850" s="246">
        <v>34.848455232571645</v>
      </c>
      <c r="H850" s="259"/>
      <c r="I850" s="75"/>
      <c r="J850" s="258"/>
      <c r="K850" s="258"/>
      <c r="L850" s="258"/>
      <c r="M850" s="258"/>
      <c r="N850" s="258"/>
      <c r="O850" s="258"/>
      <c r="P850" s="258"/>
      <c r="Q850" s="258"/>
      <c r="R850" s="258"/>
      <c r="S850" s="258"/>
      <c r="T850" s="3"/>
      <c r="U850" s="3"/>
    </row>
    <row r="851" spans="5:21">
      <c r="E851" s="273">
        <f t="shared" ca="1" si="140"/>
        <v>667</v>
      </c>
      <c r="F851" s="272">
        <f t="shared" ca="1" si="139"/>
        <v>34.023276039968714</v>
      </c>
      <c r="G851" s="246">
        <v>34.861634095832663</v>
      </c>
      <c r="H851" s="259"/>
      <c r="I851" s="75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3"/>
      <c r="U851" s="3"/>
    </row>
    <row r="852" spans="5:21">
      <c r="E852" s="273">
        <f t="shared" ca="1" si="140"/>
        <v>668</v>
      </c>
      <c r="F852" s="272">
        <f t="shared" ca="1" si="139"/>
        <v>32.86010424123883</v>
      </c>
      <c r="G852" s="246">
        <v>34.864819866922552</v>
      </c>
      <c r="H852" s="259"/>
      <c r="I852" s="75"/>
      <c r="J852" s="258"/>
      <c r="K852" s="258"/>
      <c r="L852" s="258"/>
      <c r="M852" s="258"/>
      <c r="N852" s="258"/>
      <c r="O852" s="258"/>
      <c r="P852" s="258"/>
      <c r="Q852" s="258"/>
      <c r="R852" s="258"/>
      <c r="S852" s="258"/>
      <c r="T852" s="3"/>
      <c r="U852" s="3"/>
    </row>
    <row r="853" spans="5:21">
      <c r="E853" s="273">
        <f t="shared" ca="1" si="140"/>
        <v>669</v>
      </c>
      <c r="F853" s="272">
        <f t="shared" ca="1" si="139"/>
        <v>32.643074108090545</v>
      </c>
      <c r="G853" s="246">
        <v>34.868165930740808</v>
      </c>
      <c r="H853" s="259"/>
      <c r="I853" s="75"/>
      <c r="J853" s="258"/>
      <c r="K853" s="258"/>
      <c r="L853" s="258"/>
      <c r="M853" s="258"/>
      <c r="N853" s="258"/>
      <c r="O853" s="258"/>
      <c r="P853" s="258"/>
      <c r="Q853" s="258"/>
      <c r="R853" s="258"/>
      <c r="S853" s="258"/>
      <c r="T853" s="3"/>
      <c r="U853" s="3"/>
    </row>
    <row r="854" spans="5:21">
      <c r="E854" s="273">
        <f t="shared" ca="1" si="140"/>
        <v>670</v>
      </c>
      <c r="F854" s="272">
        <f t="shared" ca="1" si="139"/>
        <v>30.886586050469457</v>
      </c>
      <c r="G854" s="246">
        <v>34.879396109519881</v>
      </c>
      <c r="H854" s="259"/>
      <c r="I854" s="75"/>
      <c r="J854" s="258"/>
      <c r="K854" s="258"/>
      <c r="L854" s="258"/>
      <c r="M854" s="258"/>
      <c r="N854" s="258"/>
      <c r="O854" s="258"/>
      <c r="P854" s="258"/>
      <c r="Q854" s="258"/>
      <c r="R854" s="258"/>
      <c r="S854" s="258"/>
      <c r="T854" s="3"/>
      <c r="U854" s="3"/>
    </row>
    <row r="855" spans="5:21">
      <c r="E855" s="273">
        <f t="shared" ca="1" si="140"/>
        <v>671</v>
      </c>
      <c r="F855" s="272">
        <f t="shared" ca="1" si="139"/>
        <v>33.544118884706087</v>
      </c>
      <c r="G855" s="246">
        <v>34.900297160342596</v>
      </c>
      <c r="H855" s="259"/>
      <c r="I855" s="75"/>
      <c r="J855" s="258"/>
      <c r="K855" s="258"/>
      <c r="L855" s="258"/>
      <c r="M855" s="258"/>
      <c r="N855" s="258"/>
      <c r="O855" s="258"/>
      <c r="P855" s="258"/>
      <c r="Q855" s="258"/>
      <c r="R855" s="258"/>
      <c r="S855" s="258"/>
      <c r="T855" s="3"/>
      <c r="U855" s="3"/>
    </row>
    <row r="856" spans="5:21">
      <c r="E856" s="273">
        <f t="shared" ca="1" si="140"/>
        <v>672</v>
      </c>
      <c r="F856" s="272">
        <f t="shared" ca="1" si="139"/>
        <v>36.061197301588159</v>
      </c>
      <c r="G856" s="246">
        <v>34.906642935395645</v>
      </c>
      <c r="H856" s="259"/>
      <c r="I856" s="75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3"/>
      <c r="U856" s="3"/>
    </row>
    <row r="857" spans="5:21">
      <c r="E857" s="273">
        <f t="shared" ca="1" si="140"/>
        <v>673</v>
      </c>
      <c r="F857" s="272">
        <f t="shared" ca="1" si="139"/>
        <v>33.839142589673443</v>
      </c>
      <c r="G857" s="246">
        <v>34.912537972338534</v>
      </c>
      <c r="H857" s="259"/>
      <c r="I857" s="75"/>
      <c r="J857" s="258"/>
      <c r="K857" s="258"/>
      <c r="L857" s="258"/>
      <c r="M857" s="258"/>
      <c r="N857" s="258"/>
      <c r="O857" s="258"/>
      <c r="P857" s="258"/>
      <c r="Q857" s="258"/>
      <c r="R857" s="258"/>
      <c r="S857" s="258"/>
      <c r="T857" s="3"/>
      <c r="U857" s="3"/>
    </row>
    <row r="858" spans="5:21">
      <c r="E858" s="273">
        <f t="shared" ca="1" si="140"/>
        <v>674</v>
      </c>
      <c r="F858" s="272">
        <f t="shared" ca="1" si="139"/>
        <v>35.227526622167844</v>
      </c>
      <c r="G858" s="246">
        <v>34.914584017198891</v>
      </c>
      <c r="H858" s="259"/>
      <c r="I858" s="75"/>
      <c r="J858" s="258"/>
      <c r="K858" s="258"/>
      <c r="L858" s="258"/>
      <c r="M858" s="258"/>
      <c r="N858" s="258"/>
      <c r="O858" s="258"/>
      <c r="P858" s="258"/>
      <c r="Q858" s="258"/>
      <c r="R858" s="258"/>
      <c r="S858" s="258"/>
      <c r="T858" s="3"/>
      <c r="U858" s="3"/>
    </row>
    <row r="859" spans="5:21">
      <c r="E859" s="273">
        <f t="shared" ca="1" si="140"/>
        <v>675</v>
      </c>
      <c r="F859" s="272">
        <f t="shared" ca="1" si="139"/>
        <v>33.02704857206114</v>
      </c>
      <c r="G859" s="246">
        <v>34.922418333110187</v>
      </c>
      <c r="H859" s="259"/>
      <c r="I859" s="75"/>
      <c r="J859" s="258"/>
      <c r="K859" s="258"/>
      <c r="L859" s="258"/>
      <c r="M859" s="258"/>
      <c r="N859" s="258"/>
      <c r="O859" s="258"/>
      <c r="P859" s="258"/>
      <c r="Q859" s="258"/>
      <c r="R859" s="258"/>
      <c r="S859" s="258"/>
      <c r="T859" s="3"/>
      <c r="U859" s="3"/>
    </row>
    <row r="860" spans="5:21">
      <c r="E860" s="273">
        <f t="shared" ca="1" si="140"/>
        <v>676</v>
      </c>
      <c r="F860" s="272">
        <f t="shared" ca="1" si="139"/>
        <v>31.414762624994065</v>
      </c>
      <c r="G860" s="246">
        <v>34.927000891549028</v>
      </c>
      <c r="H860" s="259"/>
      <c r="I860" s="75"/>
      <c r="J860" s="258"/>
      <c r="K860" s="258"/>
      <c r="L860" s="258"/>
      <c r="M860" s="258"/>
      <c r="N860" s="258"/>
      <c r="O860" s="258"/>
      <c r="P860" s="258"/>
      <c r="Q860" s="258"/>
      <c r="R860" s="258"/>
      <c r="S860" s="258"/>
      <c r="T860" s="3"/>
      <c r="U860" s="3"/>
    </row>
    <row r="861" spans="5:21">
      <c r="E861" s="273">
        <f t="shared" ca="1" si="140"/>
        <v>677</v>
      </c>
      <c r="F861" s="272">
        <f t="shared" ca="1" si="139"/>
        <v>35.415160016112985</v>
      </c>
      <c r="G861" s="246">
        <v>34.927621421463826</v>
      </c>
      <c r="H861" s="259"/>
      <c r="I861" s="75"/>
      <c r="J861" s="258"/>
      <c r="K861" s="258"/>
      <c r="L861" s="258"/>
      <c r="M861" s="258"/>
      <c r="N861" s="258"/>
      <c r="O861" s="258"/>
      <c r="P861" s="258"/>
      <c r="Q861" s="258"/>
      <c r="R861" s="258"/>
      <c r="S861" s="258"/>
      <c r="T861" s="3"/>
      <c r="U861" s="3"/>
    </row>
    <row r="862" spans="5:21">
      <c r="E862" s="273">
        <f t="shared" ca="1" si="140"/>
        <v>678</v>
      </c>
      <c r="F862" s="272">
        <f t="shared" ca="1" si="139"/>
        <v>33.251853892632951</v>
      </c>
      <c r="G862" s="246">
        <v>34.92992849080909</v>
      </c>
      <c r="H862" s="259"/>
      <c r="I862" s="75"/>
      <c r="J862" s="258"/>
      <c r="K862" s="258"/>
      <c r="L862" s="258"/>
      <c r="M862" s="258"/>
      <c r="N862" s="258"/>
      <c r="O862" s="258"/>
      <c r="P862" s="258"/>
      <c r="Q862" s="258"/>
      <c r="R862" s="258"/>
      <c r="S862" s="258"/>
      <c r="T862" s="3"/>
      <c r="U862" s="3"/>
    </row>
    <row r="863" spans="5:21">
      <c r="E863" s="273">
        <f t="shared" ca="1" si="140"/>
        <v>679</v>
      </c>
      <c r="F863" s="272">
        <f t="shared" ca="1" si="139"/>
        <v>31.950745086355237</v>
      </c>
      <c r="G863" s="246">
        <v>34.947452009295361</v>
      </c>
      <c r="H863" s="259"/>
      <c r="I863" s="75"/>
      <c r="J863" s="258"/>
      <c r="K863" s="258"/>
      <c r="L863" s="258"/>
      <c r="M863" s="258"/>
      <c r="N863" s="258"/>
      <c r="O863" s="258"/>
      <c r="P863" s="258"/>
      <c r="Q863" s="258"/>
      <c r="R863" s="258"/>
      <c r="S863" s="258"/>
      <c r="T863" s="3"/>
      <c r="U863" s="3"/>
    </row>
    <row r="864" spans="5:21">
      <c r="E864" s="273">
        <f t="shared" ca="1" si="140"/>
        <v>680</v>
      </c>
      <c r="F864" s="272">
        <f t="shared" ca="1" si="139"/>
        <v>36.224708294021454</v>
      </c>
      <c r="G864" s="246">
        <v>34.952063062504685</v>
      </c>
      <c r="H864" s="259"/>
      <c r="I864" s="75"/>
      <c r="J864" s="258"/>
      <c r="K864" s="258"/>
      <c r="L864" s="258"/>
      <c r="M864" s="258"/>
      <c r="N864" s="258"/>
      <c r="O864" s="258"/>
      <c r="P864" s="258"/>
      <c r="Q864" s="258"/>
      <c r="R864" s="258"/>
      <c r="S864" s="258"/>
      <c r="T864" s="3"/>
      <c r="U864" s="3"/>
    </row>
    <row r="865" spans="5:21">
      <c r="E865" s="273">
        <f t="shared" ca="1" si="140"/>
        <v>681</v>
      </c>
      <c r="F865" s="272">
        <f t="shared" ca="1" si="139"/>
        <v>34.510245674564572</v>
      </c>
      <c r="G865" s="246">
        <v>34.952582337445705</v>
      </c>
      <c r="H865" s="259"/>
      <c r="I865" s="75"/>
      <c r="J865" s="258"/>
      <c r="K865" s="258"/>
      <c r="L865" s="258"/>
      <c r="M865" s="258"/>
      <c r="N865" s="258"/>
      <c r="O865" s="258"/>
      <c r="P865" s="258"/>
      <c r="Q865" s="258"/>
      <c r="R865" s="258"/>
      <c r="S865" s="258"/>
      <c r="T865" s="3"/>
      <c r="U865" s="3"/>
    </row>
    <row r="866" spans="5:21">
      <c r="E866" s="273">
        <f t="shared" ca="1" si="140"/>
        <v>682</v>
      </c>
      <c r="F866" s="272">
        <f t="shared" ca="1" si="139"/>
        <v>33.720275394758112</v>
      </c>
      <c r="G866" s="246">
        <v>34.953345423477174</v>
      </c>
      <c r="H866" s="259"/>
      <c r="I866" s="75"/>
      <c r="J866" s="258"/>
      <c r="K866" s="258"/>
      <c r="L866" s="258"/>
      <c r="M866" s="258"/>
      <c r="N866" s="258"/>
      <c r="O866" s="258"/>
      <c r="P866" s="258"/>
      <c r="Q866" s="258"/>
      <c r="R866" s="258"/>
      <c r="S866" s="258"/>
      <c r="T866" s="3"/>
      <c r="U866" s="3"/>
    </row>
    <row r="867" spans="5:21">
      <c r="E867" s="273">
        <f t="shared" ca="1" si="140"/>
        <v>683</v>
      </c>
      <c r="F867" s="272">
        <f t="shared" ca="1" si="139"/>
        <v>33.141567660254154</v>
      </c>
      <c r="G867" s="246">
        <v>34.955487986650297</v>
      </c>
      <c r="H867" s="259"/>
      <c r="I867" s="75"/>
      <c r="J867" s="258"/>
      <c r="K867" s="258"/>
      <c r="L867" s="258"/>
      <c r="M867" s="258"/>
      <c r="N867" s="258"/>
      <c r="O867" s="258"/>
      <c r="P867" s="258"/>
      <c r="Q867" s="258"/>
      <c r="R867" s="258"/>
      <c r="S867" s="258"/>
      <c r="T867" s="3"/>
      <c r="U867" s="3"/>
    </row>
    <row r="868" spans="5:21">
      <c r="E868" s="273">
        <f t="shared" ca="1" si="140"/>
        <v>684</v>
      </c>
      <c r="F868" s="272">
        <f t="shared" ca="1" si="139"/>
        <v>29.165498800885963</v>
      </c>
      <c r="G868" s="246">
        <v>34.956951390656961</v>
      </c>
      <c r="H868" s="259"/>
      <c r="I868" s="75"/>
      <c r="J868" s="258"/>
      <c r="K868" s="258"/>
      <c r="L868" s="258"/>
      <c r="M868" s="258"/>
      <c r="N868" s="258"/>
      <c r="O868" s="258"/>
      <c r="P868" s="258"/>
      <c r="Q868" s="258"/>
      <c r="R868" s="258"/>
      <c r="S868" s="258"/>
      <c r="T868" s="3"/>
      <c r="U868" s="3"/>
    </row>
    <row r="869" spans="5:21">
      <c r="E869" s="273">
        <f t="shared" ca="1" si="140"/>
        <v>685</v>
      </c>
      <c r="F869" s="272">
        <f t="shared" ca="1" si="139"/>
        <v>32.951204706446518</v>
      </c>
      <c r="G869" s="246">
        <v>34.968254509361628</v>
      </c>
      <c r="H869" s="259"/>
      <c r="I869" s="75"/>
      <c r="J869" s="258"/>
      <c r="K869" s="258"/>
      <c r="L869" s="258"/>
      <c r="M869" s="258"/>
      <c r="N869" s="258"/>
      <c r="O869" s="258"/>
      <c r="P869" s="258"/>
      <c r="Q869" s="258"/>
      <c r="R869" s="258"/>
      <c r="S869" s="258"/>
      <c r="T869" s="3"/>
      <c r="U869" s="3"/>
    </row>
    <row r="870" spans="5:21">
      <c r="E870" s="273">
        <f t="shared" ca="1" si="140"/>
        <v>686</v>
      </c>
      <c r="F870" s="272">
        <f t="shared" ca="1" si="139"/>
        <v>35.752817688955297</v>
      </c>
      <c r="G870" s="246">
        <v>34.969208363403844</v>
      </c>
      <c r="H870" s="259"/>
      <c r="I870" s="75"/>
      <c r="J870" s="258"/>
      <c r="K870" s="258"/>
      <c r="L870" s="258"/>
      <c r="M870" s="258"/>
      <c r="N870" s="258"/>
      <c r="O870" s="258"/>
      <c r="P870" s="258"/>
      <c r="Q870" s="258"/>
      <c r="R870" s="258"/>
      <c r="S870" s="258"/>
      <c r="T870" s="3"/>
      <c r="U870" s="3"/>
    </row>
    <row r="871" spans="5:21">
      <c r="E871" s="273">
        <f t="shared" ca="1" si="140"/>
        <v>687</v>
      </c>
      <c r="F871" s="272">
        <f t="shared" ca="1" si="139"/>
        <v>32.351038407981036</v>
      </c>
      <c r="G871" s="246">
        <v>34.994710343924623</v>
      </c>
      <c r="H871" s="259"/>
      <c r="I871" s="75"/>
      <c r="J871" s="258"/>
      <c r="K871" s="258"/>
      <c r="L871" s="258"/>
      <c r="M871" s="258"/>
      <c r="N871" s="258"/>
      <c r="O871" s="258"/>
      <c r="P871" s="258"/>
      <c r="Q871" s="258"/>
      <c r="R871" s="258"/>
      <c r="S871" s="258"/>
      <c r="T871" s="3"/>
      <c r="U871" s="3"/>
    </row>
    <row r="872" spans="5:21">
      <c r="E872" s="273">
        <f t="shared" ca="1" si="140"/>
        <v>688</v>
      </c>
      <c r="F872" s="272">
        <f t="shared" ca="1" si="139"/>
        <v>32.162826623644335</v>
      </c>
      <c r="G872" s="246">
        <v>34.997350063344314</v>
      </c>
      <c r="H872" s="259"/>
      <c r="I872" s="75"/>
      <c r="J872" s="258"/>
      <c r="K872" s="258"/>
      <c r="L872" s="258"/>
      <c r="M872" s="258"/>
      <c r="N872" s="258"/>
      <c r="O872" s="258"/>
      <c r="P872" s="258"/>
      <c r="Q872" s="258"/>
      <c r="R872" s="258"/>
      <c r="S872" s="258"/>
      <c r="T872" s="3"/>
      <c r="U872" s="3"/>
    </row>
    <row r="873" spans="5:21">
      <c r="E873" s="273">
        <f t="shared" ca="1" si="140"/>
        <v>689</v>
      </c>
      <c r="F873" s="272">
        <f t="shared" ca="1" si="139"/>
        <v>37.619381703569601</v>
      </c>
      <c r="G873" s="246">
        <v>35.002769757455297</v>
      </c>
      <c r="H873" s="259"/>
      <c r="I873" s="75"/>
      <c r="J873" s="258"/>
      <c r="K873" s="258"/>
      <c r="L873" s="258"/>
      <c r="M873" s="258"/>
      <c r="N873" s="258"/>
      <c r="O873" s="258"/>
      <c r="P873" s="258"/>
      <c r="Q873" s="258"/>
      <c r="R873" s="258"/>
      <c r="S873" s="258"/>
      <c r="T873" s="3"/>
      <c r="U873" s="3"/>
    </row>
    <row r="874" spans="5:21">
      <c r="E874" s="273">
        <f t="shared" ca="1" si="140"/>
        <v>690</v>
      </c>
      <c r="F874" s="272">
        <f t="shared" ca="1" si="139"/>
        <v>31.43172260822487</v>
      </c>
      <c r="G874" s="246">
        <v>35.00984602274314</v>
      </c>
      <c r="H874" s="259"/>
      <c r="I874" s="75"/>
      <c r="J874" s="258"/>
      <c r="K874" s="258"/>
      <c r="L874" s="258"/>
      <c r="M874" s="258"/>
      <c r="N874" s="258"/>
      <c r="O874" s="258"/>
      <c r="P874" s="258"/>
      <c r="Q874" s="258"/>
      <c r="R874" s="258"/>
      <c r="S874" s="258"/>
      <c r="T874" s="3"/>
      <c r="U874" s="3"/>
    </row>
    <row r="875" spans="5:21">
      <c r="E875" s="273">
        <f t="shared" ca="1" si="140"/>
        <v>691</v>
      </c>
      <c r="F875" s="272">
        <f t="shared" ca="1" si="139"/>
        <v>33.213907346245804</v>
      </c>
      <c r="G875" s="246">
        <v>35.014588416428765</v>
      </c>
      <c r="H875" s="259"/>
      <c r="I875" s="75"/>
      <c r="J875" s="258"/>
      <c r="K875" s="258"/>
      <c r="L875" s="258"/>
      <c r="M875" s="258"/>
      <c r="N875" s="258"/>
      <c r="O875" s="258"/>
      <c r="P875" s="258"/>
      <c r="Q875" s="258"/>
      <c r="R875" s="258"/>
      <c r="S875" s="258"/>
      <c r="T875" s="3"/>
      <c r="U875" s="3"/>
    </row>
    <row r="876" spans="5:21">
      <c r="E876" s="273">
        <f t="shared" ca="1" si="140"/>
        <v>692</v>
      </c>
      <c r="F876" s="272">
        <f t="shared" ca="1" si="139"/>
        <v>35.328940976285267</v>
      </c>
      <c r="G876" s="246">
        <v>35.024117125764967</v>
      </c>
      <c r="H876" s="259"/>
      <c r="I876" s="75"/>
      <c r="J876" s="258"/>
      <c r="K876" s="258"/>
      <c r="L876" s="258"/>
      <c r="M876" s="258"/>
      <c r="N876" s="258"/>
      <c r="O876" s="258"/>
      <c r="P876" s="258"/>
      <c r="Q876" s="258"/>
      <c r="R876" s="258"/>
      <c r="S876" s="258"/>
      <c r="T876" s="3"/>
      <c r="U876" s="3"/>
    </row>
    <row r="877" spans="5:21">
      <c r="E877" s="273">
        <f t="shared" ca="1" si="140"/>
        <v>693</v>
      </c>
      <c r="F877" s="272">
        <f t="shared" ca="1" si="139"/>
        <v>34.955879883390445</v>
      </c>
      <c r="G877" s="246">
        <v>35.03249200814188</v>
      </c>
      <c r="H877" s="259"/>
      <c r="I877" s="75"/>
      <c r="J877" s="258"/>
      <c r="K877" s="258"/>
      <c r="L877" s="258"/>
      <c r="M877" s="258"/>
      <c r="N877" s="258"/>
      <c r="O877" s="258"/>
      <c r="P877" s="258"/>
      <c r="Q877" s="258"/>
      <c r="R877" s="258"/>
      <c r="S877" s="258"/>
      <c r="T877" s="3"/>
      <c r="U877" s="3"/>
    </row>
    <row r="878" spans="5:21">
      <c r="E878" s="273">
        <f t="shared" ca="1" si="140"/>
        <v>694</v>
      </c>
      <c r="F878" s="272">
        <f t="shared" ca="1" si="139"/>
        <v>32.396671429687814</v>
      </c>
      <c r="G878" s="246">
        <v>35.034418110006015</v>
      </c>
      <c r="H878" s="259"/>
      <c r="I878" s="75"/>
      <c r="J878" s="258"/>
      <c r="K878" s="258"/>
      <c r="L878" s="258"/>
      <c r="M878" s="258"/>
      <c r="N878" s="258"/>
      <c r="O878" s="258"/>
      <c r="P878" s="258"/>
      <c r="Q878" s="258"/>
      <c r="R878" s="258"/>
      <c r="S878" s="258"/>
      <c r="T878" s="3"/>
      <c r="U878" s="3"/>
    </row>
    <row r="879" spans="5:21">
      <c r="E879" s="273">
        <f t="shared" ca="1" si="140"/>
        <v>695</v>
      </c>
      <c r="F879" s="272">
        <f t="shared" ca="1" si="139"/>
        <v>35.740890940227061</v>
      </c>
      <c r="G879" s="246">
        <v>35.036345524396289</v>
      </c>
      <c r="H879" s="259"/>
      <c r="I879" s="75"/>
      <c r="J879" s="258"/>
      <c r="K879" s="258"/>
      <c r="L879" s="258"/>
      <c r="M879" s="258"/>
      <c r="N879" s="258"/>
      <c r="O879" s="258"/>
      <c r="P879" s="258"/>
      <c r="Q879" s="258"/>
      <c r="R879" s="258"/>
      <c r="S879" s="258"/>
      <c r="T879" s="3"/>
      <c r="U879" s="3"/>
    </row>
    <row r="880" spans="5:21">
      <c r="E880" s="273">
        <f t="shared" ca="1" si="140"/>
        <v>696</v>
      </c>
      <c r="F880" s="272">
        <f t="shared" ca="1" si="139"/>
        <v>32.935558921155227</v>
      </c>
      <c r="G880" s="246">
        <v>35.037811605265716</v>
      </c>
      <c r="H880" s="259"/>
      <c r="I880" s="75"/>
      <c r="J880" s="258"/>
      <c r="K880" s="258"/>
      <c r="L880" s="258"/>
      <c r="M880" s="258"/>
      <c r="N880" s="258"/>
      <c r="O880" s="258"/>
      <c r="P880" s="258"/>
      <c r="Q880" s="258"/>
      <c r="R880" s="258"/>
      <c r="S880" s="258"/>
      <c r="T880" s="3"/>
      <c r="U880" s="3"/>
    </row>
    <row r="881" spans="5:21">
      <c r="E881" s="273">
        <f t="shared" ca="1" si="140"/>
        <v>697</v>
      </c>
      <c r="F881" s="272">
        <f t="shared" ca="1" si="139"/>
        <v>37.43176466192287</v>
      </c>
      <c r="G881" s="246">
        <v>35.040145974590864</v>
      </c>
      <c r="H881" s="259"/>
      <c r="I881" s="75"/>
      <c r="J881" s="258"/>
      <c r="K881" s="258"/>
      <c r="L881" s="258"/>
      <c r="M881" s="258"/>
      <c r="N881" s="258"/>
      <c r="O881" s="258"/>
      <c r="P881" s="258"/>
      <c r="Q881" s="258"/>
      <c r="R881" s="258"/>
      <c r="S881" s="258"/>
      <c r="T881" s="3"/>
      <c r="U881" s="3"/>
    </row>
    <row r="882" spans="5:21">
      <c r="E882" s="273">
        <f t="shared" ca="1" si="140"/>
        <v>698</v>
      </c>
      <c r="F882" s="272">
        <f t="shared" ca="1" si="139"/>
        <v>33.533671896564037</v>
      </c>
      <c r="G882" s="246">
        <v>35.059044399711084</v>
      </c>
      <c r="H882" s="259"/>
      <c r="I882" s="75"/>
      <c r="J882" s="258"/>
      <c r="K882" s="258"/>
      <c r="L882" s="258"/>
      <c r="M882" s="258"/>
      <c r="N882" s="258"/>
      <c r="O882" s="258"/>
      <c r="P882" s="258"/>
      <c r="Q882" s="258"/>
      <c r="R882" s="258"/>
      <c r="S882" s="258"/>
      <c r="T882" s="3"/>
      <c r="U882" s="3"/>
    </row>
    <row r="883" spans="5:21">
      <c r="E883" s="273">
        <f t="shared" ca="1" si="140"/>
        <v>699</v>
      </c>
      <c r="F883" s="272">
        <f t="shared" ca="1" si="139"/>
        <v>36.589062521736437</v>
      </c>
      <c r="G883" s="246">
        <v>35.064316996430463</v>
      </c>
      <c r="H883" s="259"/>
      <c r="I883" s="75"/>
      <c r="J883" s="258"/>
      <c r="K883" s="258"/>
      <c r="L883" s="258"/>
      <c r="M883" s="258"/>
      <c r="N883" s="258"/>
      <c r="O883" s="258"/>
      <c r="P883" s="258"/>
      <c r="Q883" s="258"/>
      <c r="R883" s="258"/>
      <c r="S883" s="258"/>
      <c r="T883" s="3"/>
      <c r="U883" s="3"/>
    </row>
    <row r="884" spans="5:21">
      <c r="E884" s="273">
        <f t="shared" ca="1" si="140"/>
        <v>700</v>
      </c>
      <c r="F884" s="272">
        <f t="shared" ca="1" si="139"/>
        <v>33.357286860756936</v>
      </c>
      <c r="G884" s="246">
        <v>35.068356585018975</v>
      </c>
      <c r="H884" s="259"/>
      <c r="I884" s="75"/>
      <c r="J884" s="258"/>
      <c r="K884" s="258"/>
      <c r="L884" s="258"/>
      <c r="M884" s="258"/>
      <c r="N884" s="258"/>
      <c r="O884" s="258"/>
      <c r="P884" s="258"/>
      <c r="Q884" s="258"/>
      <c r="R884" s="258"/>
      <c r="S884" s="258"/>
      <c r="T884" s="3"/>
      <c r="U884" s="3"/>
    </row>
    <row r="885" spans="5:21">
      <c r="E885" s="273">
        <f t="shared" ca="1" si="140"/>
        <v>701</v>
      </c>
      <c r="F885" s="272">
        <f t="shared" ca="1" si="139"/>
        <v>35.458866173608833</v>
      </c>
      <c r="G885" s="246">
        <v>35.068961692917291</v>
      </c>
      <c r="H885" s="259"/>
      <c r="I885" s="75"/>
      <c r="J885" s="258"/>
      <c r="K885" s="258"/>
      <c r="L885" s="258"/>
      <c r="M885" s="258"/>
      <c r="N885" s="258"/>
      <c r="O885" s="258"/>
      <c r="P885" s="258"/>
      <c r="Q885" s="258"/>
      <c r="R885" s="258"/>
      <c r="S885" s="258"/>
      <c r="T885" s="3"/>
      <c r="U885" s="3"/>
    </row>
    <row r="886" spans="5:21">
      <c r="E886" s="273">
        <f t="shared" ca="1" si="140"/>
        <v>702</v>
      </c>
      <c r="F886" s="272">
        <f t="shared" ca="1" si="139"/>
        <v>32.18626577827272</v>
      </c>
      <c r="G886" s="246">
        <v>35.071643236136431</v>
      </c>
      <c r="H886" s="259"/>
      <c r="I886" s="75"/>
      <c r="J886" s="258"/>
      <c r="K886" s="258"/>
      <c r="L886" s="258"/>
      <c r="M886" s="258"/>
      <c r="N886" s="258"/>
      <c r="O886" s="258"/>
      <c r="P886" s="258"/>
      <c r="Q886" s="258"/>
      <c r="R886" s="258"/>
      <c r="S886" s="258"/>
      <c r="T886" s="3"/>
      <c r="U886" s="3"/>
    </row>
    <row r="887" spans="5:21">
      <c r="E887" s="273">
        <f t="shared" ca="1" si="140"/>
        <v>703</v>
      </c>
      <c r="F887" s="272">
        <f t="shared" ca="1" si="139"/>
        <v>32.429146235141744</v>
      </c>
      <c r="G887" s="246">
        <v>35.074014892720214</v>
      </c>
      <c r="H887" s="259"/>
      <c r="I887" s="75"/>
      <c r="J887" s="258"/>
      <c r="K887" s="258"/>
      <c r="L887" s="258"/>
      <c r="M887" s="258"/>
      <c r="N887" s="258"/>
      <c r="O887" s="258"/>
      <c r="P887" s="258"/>
      <c r="Q887" s="258"/>
      <c r="R887" s="258"/>
      <c r="S887" s="258"/>
      <c r="T887" s="3"/>
      <c r="U887" s="3"/>
    </row>
    <row r="888" spans="5:21">
      <c r="E888" s="273">
        <f t="shared" ca="1" si="140"/>
        <v>704</v>
      </c>
      <c r="F888" s="272">
        <f t="shared" ca="1" si="139"/>
        <v>36.991219116465111</v>
      </c>
      <c r="G888" s="246">
        <v>35.0758528376683</v>
      </c>
      <c r="H888" s="259"/>
      <c r="I888" s="75"/>
      <c r="J888" s="258"/>
      <c r="K888" s="258"/>
      <c r="L888" s="258"/>
      <c r="M888" s="258"/>
      <c r="N888" s="258"/>
      <c r="O888" s="258"/>
      <c r="P888" s="258"/>
      <c r="Q888" s="258"/>
      <c r="R888" s="258"/>
      <c r="S888" s="258"/>
      <c r="T888" s="3"/>
      <c r="U888" s="3"/>
    </row>
    <row r="889" spans="5:21">
      <c r="E889" s="273">
        <f t="shared" ca="1" si="140"/>
        <v>705</v>
      </c>
      <c r="F889" s="272">
        <f t="shared" ref="F889:F952" ca="1" si="141">NORMINV(RAND(),$O$186,($O$187-$O$185)/$O$188)</f>
        <v>38.087317527337937</v>
      </c>
      <c r="G889" s="246">
        <v>35.083906538118697</v>
      </c>
      <c r="H889" s="259"/>
      <c r="I889" s="75"/>
      <c r="J889" s="258"/>
      <c r="K889" s="258"/>
      <c r="L889" s="258"/>
      <c r="M889" s="258"/>
      <c r="N889" s="258"/>
      <c r="O889" s="258"/>
      <c r="P889" s="258"/>
      <c r="Q889" s="258"/>
      <c r="R889" s="258"/>
      <c r="S889" s="258"/>
      <c r="T889" s="3"/>
      <c r="U889" s="3"/>
    </row>
    <row r="890" spans="5:21">
      <c r="E890" s="273">
        <f t="shared" ref="E890:E953" ca="1" si="142">IF(F890&lt;&gt;0,E889+1,"")</f>
        <v>706</v>
      </c>
      <c r="F890" s="272">
        <f t="shared" ca="1" si="141"/>
        <v>35.916536608945464</v>
      </c>
      <c r="G890" s="246">
        <v>35.105997151117492</v>
      </c>
      <c r="H890" s="259"/>
      <c r="I890" s="75"/>
      <c r="J890" s="258"/>
      <c r="K890" s="258"/>
      <c r="L890" s="258"/>
      <c r="M890" s="258"/>
      <c r="N890" s="258"/>
      <c r="O890" s="258"/>
      <c r="P890" s="258"/>
      <c r="Q890" s="258"/>
      <c r="R890" s="258"/>
      <c r="S890" s="258"/>
      <c r="T890" s="3"/>
      <c r="U890" s="3"/>
    </row>
    <row r="891" spans="5:21">
      <c r="E891" s="273">
        <f t="shared" ca="1" si="142"/>
        <v>707</v>
      </c>
      <c r="F891" s="272">
        <f t="shared" ca="1" si="141"/>
        <v>32.875680449849249</v>
      </c>
      <c r="G891" s="246">
        <v>35.108648749172161</v>
      </c>
      <c r="H891" s="259"/>
      <c r="I891" s="75"/>
      <c r="J891" s="258"/>
      <c r="K891" s="258"/>
      <c r="L891" s="258"/>
      <c r="M891" s="258"/>
      <c r="N891" s="258"/>
      <c r="O891" s="258"/>
      <c r="P891" s="258"/>
      <c r="Q891" s="258"/>
      <c r="R891" s="258"/>
      <c r="S891" s="258"/>
      <c r="T891" s="3"/>
      <c r="U891" s="3"/>
    </row>
    <row r="892" spans="5:21">
      <c r="E892" s="273">
        <f t="shared" ca="1" si="142"/>
        <v>708</v>
      </c>
      <c r="F892" s="272">
        <f t="shared" ca="1" si="141"/>
        <v>32.872364623196518</v>
      </c>
      <c r="G892" s="246">
        <v>35.11004966124144</v>
      </c>
      <c r="H892" s="259"/>
      <c r="I892" s="75"/>
      <c r="J892" s="258"/>
      <c r="K892" s="258"/>
      <c r="L892" s="258"/>
      <c r="M892" s="258"/>
      <c r="N892" s="258"/>
      <c r="O892" s="258"/>
      <c r="P892" s="258"/>
      <c r="Q892" s="258"/>
      <c r="R892" s="258"/>
      <c r="S892" s="258"/>
      <c r="T892" s="3"/>
      <c r="U892" s="3"/>
    </row>
    <row r="893" spans="5:21">
      <c r="E893" s="273">
        <f t="shared" ca="1" si="142"/>
        <v>709</v>
      </c>
      <c r="F893" s="272">
        <f t="shared" ca="1" si="141"/>
        <v>33.128546475158323</v>
      </c>
      <c r="G893" s="246">
        <v>35.137718640003051</v>
      </c>
      <c r="H893" s="259"/>
      <c r="I893" s="75"/>
      <c r="J893" s="258"/>
      <c r="K893" s="258"/>
      <c r="L893" s="258"/>
      <c r="M893" s="258"/>
      <c r="N893" s="258"/>
      <c r="O893" s="258"/>
      <c r="P893" s="258"/>
      <c r="Q893" s="258"/>
      <c r="R893" s="258"/>
      <c r="S893" s="258"/>
      <c r="T893" s="3"/>
      <c r="U893" s="3"/>
    </row>
    <row r="894" spans="5:21">
      <c r="E894" s="273">
        <f t="shared" ca="1" si="142"/>
        <v>710</v>
      </c>
      <c r="F894" s="272">
        <f t="shared" ca="1" si="141"/>
        <v>35.6698777631741</v>
      </c>
      <c r="G894" s="246">
        <v>35.138334775790035</v>
      </c>
      <c r="H894" s="259"/>
      <c r="I894" s="75"/>
      <c r="J894" s="258"/>
      <c r="K894" s="258"/>
      <c r="L894" s="258"/>
      <c r="M894" s="258"/>
      <c r="N894" s="258"/>
      <c r="O894" s="258"/>
      <c r="P894" s="258"/>
      <c r="Q894" s="258"/>
      <c r="R894" s="258"/>
      <c r="S894" s="258"/>
      <c r="T894" s="3"/>
      <c r="U894" s="3"/>
    </row>
    <row r="895" spans="5:21">
      <c r="E895" s="273">
        <f t="shared" ca="1" si="142"/>
        <v>711</v>
      </c>
      <c r="F895" s="272">
        <f t="shared" ca="1" si="141"/>
        <v>29.659076817905369</v>
      </c>
      <c r="G895" s="246">
        <v>35.141232467948534</v>
      </c>
      <c r="H895" s="259"/>
      <c r="I895" s="75"/>
      <c r="J895" s="258"/>
      <c r="K895" s="258"/>
      <c r="L895" s="258"/>
      <c r="M895" s="258"/>
      <c r="N895" s="258"/>
      <c r="O895" s="258"/>
      <c r="P895" s="258"/>
      <c r="Q895" s="258"/>
      <c r="R895" s="258"/>
      <c r="S895" s="258"/>
      <c r="T895" s="3"/>
      <c r="U895" s="3"/>
    </row>
    <row r="896" spans="5:21">
      <c r="E896" s="273">
        <f t="shared" ca="1" si="142"/>
        <v>712</v>
      </c>
      <c r="F896" s="272">
        <f t="shared" ca="1" si="141"/>
        <v>34.617225044212248</v>
      </c>
      <c r="G896" s="246">
        <v>35.145816318318936</v>
      </c>
      <c r="H896" s="259"/>
      <c r="I896" s="75"/>
      <c r="J896" s="258"/>
      <c r="K896" s="258"/>
      <c r="L896" s="258"/>
      <c r="M896" s="258"/>
      <c r="N896" s="258"/>
      <c r="O896" s="258"/>
      <c r="P896" s="258"/>
      <c r="Q896" s="258"/>
      <c r="R896" s="258"/>
      <c r="S896" s="258"/>
      <c r="T896" s="3"/>
      <c r="U896" s="3"/>
    </row>
    <row r="897" spans="5:21">
      <c r="E897" s="273">
        <f t="shared" ca="1" si="142"/>
        <v>713</v>
      </c>
      <c r="F897" s="272">
        <f t="shared" ca="1" si="141"/>
        <v>33.212125676843876</v>
      </c>
      <c r="G897" s="246">
        <v>35.147521397028818</v>
      </c>
      <c r="H897" s="259"/>
      <c r="I897" s="75"/>
      <c r="J897" s="258"/>
      <c r="K897" s="258"/>
      <c r="L897" s="258"/>
      <c r="M897" s="258"/>
      <c r="N897" s="258"/>
      <c r="O897" s="258"/>
      <c r="P897" s="258"/>
      <c r="Q897" s="258"/>
      <c r="R897" s="258"/>
      <c r="S897" s="258"/>
      <c r="T897" s="3"/>
      <c r="U897" s="3"/>
    </row>
    <row r="898" spans="5:21">
      <c r="E898" s="273">
        <f t="shared" ca="1" si="142"/>
        <v>714</v>
      </c>
      <c r="F898" s="272">
        <f t="shared" ca="1" si="141"/>
        <v>36.612206239049762</v>
      </c>
      <c r="G898" s="246">
        <v>35.151517674812361</v>
      </c>
      <c r="H898" s="259"/>
      <c r="I898" s="75"/>
      <c r="J898" s="258"/>
      <c r="K898" s="258"/>
      <c r="L898" s="258"/>
      <c r="M898" s="258"/>
      <c r="N898" s="258"/>
      <c r="O898" s="258"/>
      <c r="P898" s="258"/>
      <c r="Q898" s="258"/>
      <c r="R898" s="258"/>
      <c r="S898" s="258"/>
      <c r="T898" s="3"/>
      <c r="U898" s="3"/>
    </row>
    <row r="899" spans="5:21">
      <c r="E899" s="273">
        <f t="shared" ca="1" si="142"/>
        <v>715</v>
      </c>
      <c r="F899" s="272">
        <f t="shared" ca="1" si="141"/>
        <v>32.658074279883337</v>
      </c>
      <c r="G899" s="246">
        <v>35.154337373197443</v>
      </c>
      <c r="H899" s="259"/>
      <c r="I899" s="75"/>
      <c r="J899" s="258"/>
      <c r="K899" s="258"/>
      <c r="L899" s="258"/>
      <c r="M899" s="258"/>
      <c r="N899" s="258"/>
      <c r="O899" s="258"/>
      <c r="P899" s="258"/>
      <c r="Q899" s="258"/>
      <c r="R899" s="258"/>
      <c r="S899" s="258"/>
      <c r="T899" s="3"/>
      <c r="U899" s="3"/>
    </row>
    <row r="900" spans="5:21">
      <c r="E900" s="273">
        <f t="shared" ca="1" si="142"/>
        <v>716</v>
      </c>
      <c r="F900" s="272">
        <f t="shared" ca="1" si="141"/>
        <v>36.134582378073048</v>
      </c>
      <c r="G900" s="246">
        <v>35.16020406967278</v>
      </c>
      <c r="H900" s="259"/>
      <c r="I900" s="75"/>
      <c r="J900" s="258"/>
      <c r="K900" s="258"/>
      <c r="L900" s="258"/>
      <c r="M900" s="258"/>
      <c r="N900" s="258"/>
      <c r="O900" s="258"/>
      <c r="P900" s="258"/>
      <c r="Q900" s="258"/>
      <c r="R900" s="258"/>
      <c r="S900" s="258"/>
      <c r="T900" s="3"/>
      <c r="U900" s="3"/>
    </row>
    <row r="901" spans="5:21">
      <c r="E901" s="273">
        <f t="shared" ca="1" si="142"/>
        <v>717</v>
      </c>
      <c r="F901" s="272">
        <f t="shared" ca="1" si="141"/>
        <v>30.708350978783436</v>
      </c>
      <c r="G901" s="246">
        <v>35.164525525645516</v>
      </c>
      <c r="H901" s="259"/>
      <c r="I901" s="75"/>
      <c r="J901" s="258"/>
      <c r="K901" s="258"/>
      <c r="L901" s="258"/>
      <c r="M901" s="258"/>
      <c r="N901" s="258"/>
      <c r="O901" s="258"/>
      <c r="P901" s="258"/>
      <c r="Q901" s="258"/>
      <c r="R901" s="258"/>
      <c r="S901" s="258"/>
      <c r="T901" s="3"/>
      <c r="U901" s="3"/>
    </row>
    <row r="902" spans="5:21">
      <c r="E902" s="273">
        <f t="shared" ca="1" si="142"/>
        <v>718</v>
      </c>
      <c r="F902" s="272">
        <f t="shared" ca="1" si="141"/>
        <v>33.291842860707639</v>
      </c>
      <c r="G902" s="246">
        <v>35.166691684463565</v>
      </c>
      <c r="H902" s="259"/>
      <c r="I902" s="75"/>
      <c r="J902" s="258"/>
      <c r="K902" s="258"/>
      <c r="L902" s="258"/>
      <c r="M902" s="258"/>
      <c r="N902" s="258"/>
      <c r="O902" s="258"/>
      <c r="P902" s="258"/>
      <c r="Q902" s="258"/>
      <c r="R902" s="258"/>
      <c r="S902" s="258"/>
      <c r="T902" s="3"/>
      <c r="U902" s="3"/>
    </row>
    <row r="903" spans="5:21">
      <c r="E903" s="273">
        <f t="shared" ca="1" si="142"/>
        <v>719</v>
      </c>
      <c r="F903" s="272">
        <f t="shared" ca="1" si="141"/>
        <v>31.907234383808273</v>
      </c>
      <c r="G903" s="246">
        <v>35.181279761585891</v>
      </c>
      <c r="H903" s="259"/>
      <c r="I903" s="75"/>
      <c r="J903" s="258"/>
      <c r="K903" s="258"/>
      <c r="L903" s="258"/>
      <c r="M903" s="258"/>
      <c r="N903" s="258"/>
      <c r="O903" s="258"/>
      <c r="P903" s="258"/>
      <c r="Q903" s="258"/>
      <c r="R903" s="258"/>
      <c r="S903" s="258"/>
      <c r="T903" s="3"/>
      <c r="U903" s="3"/>
    </row>
    <row r="904" spans="5:21">
      <c r="E904" s="273">
        <f t="shared" ca="1" si="142"/>
        <v>720</v>
      </c>
      <c r="F904" s="272">
        <f t="shared" ca="1" si="141"/>
        <v>33.517719840251722</v>
      </c>
      <c r="G904" s="246">
        <v>35.182036952705886</v>
      </c>
      <c r="H904" s="259"/>
      <c r="I904" s="75"/>
      <c r="J904" s="258"/>
      <c r="K904" s="258"/>
      <c r="L904" s="258"/>
      <c r="M904" s="258"/>
      <c r="N904" s="258"/>
      <c r="O904" s="258"/>
      <c r="P904" s="258"/>
      <c r="Q904" s="258"/>
      <c r="R904" s="258"/>
      <c r="S904" s="258"/>
      <c r="T904" s="3"/>
      <c r="U904" s="3"/>
    </row>
    <row r="905" spans="5:21">
      <c r="E905" s="273">
        <f t="shared" ca="1" si="142"/>
        <v>721</v>
      </c>
      <c r="F905" s="272">
        <f t="shared" ca="1" si="141"/>
        <v>35.319038998474888</v>
      </c>
      <c r="G905" s="246">
        <v>35.196655861381508</v>
      </c>
      <c r="H905" s="259"/>
      <c r="I905" s="75"/>
      <c r="J905" s="258"/>
      <c r="K905" s="258"/>
      <c r="L905" s="258"/>
      <c r="M905" s="258"/>
      <c r="N905" s="258"/>
      <c r="O905" s="258"/>
      <c r="P905" s="258"/>
      <c r="Q905" s="258"/>
      <c r="R905" s="258"/>
      <c r="S905" s="258"/>
      <c r="T905" s="3"/>
      <c r="U905" s="3"/>
    </row>
    <row r="906" spans="5:21">
      <c r="E906" s="273">
        <f t="shared" ca="1" si="142"/>
        <v>722</v>
      </c>
      <c r="F906" s="272">
        <f t="shared" ca="1" si="141"/>
        <v>34.806066151710091</v>
      </c>
      <c r="G906" s="246">
        <v>35.197374218828742</v>
      </c>
      <c r="H906" s="259"/>
      <c r="I906" s="75"/>
      <c r="J906" s="258"/>
      <c r="K906" s="258"/>
      <c r="L906" s="258"/>
      <c r="M906" s="258"/>
      <c r="N906" s="258"/>
      <c r="O906" s="258"/>
      <c r="P906" s="258"/>
      <c r="Q906" s="258"/>
      <c r="R906" s="258"/>
      <c r="S906" s="258"/>
      <c r="T906" s="3"/>
      <c r="U906" s="3"/>
    </row>
    <row r="907" spans="5:21">
      <c r="E907" s="273">
        <f t="shared" ca="1" si="142"/>
        <v>723</v>
      </c>
      <c r="F907" s="272">
        <f t="shared" ca="1" si="141"/>
        <v>34.148649338876105</v>
      </c>
      <c r="G907" s="246">
        <v>35.197391686334349</v>
      </c>
      <c r="H907" s="259"/>
      <c r="I907" s="75"/>
      <c r="J907" s="258"/>
      <c r="K907" s="258"/>
      <c r="L907" s="258"/>
      <c r="M907" s="258"/>
      <c r="N907" s="258"/>
      <c r="O907" s="258"/>
      <c r="P907" s="258"/>
      <c r="Q907" s="258"/>
      <c r="R907" s="258"/>
      <c r="S907" s="258"/>
      <c r="T907" s="3"/>
      <c r="U907" s="3"/>
    </row>
    <row r="908" spans="5:21">
      <c r="E908" s="273">
        <f t="shared" ca="1" si="142"/>
        <v>724</v>
      </c>
      <c r="F908" s="272">
        <f t="shared" ca="1" si="141"/>
        <v>33.200150306598303</v>
      </c>
      <c r="G908" s="246">
        <v>35.209850464441992</v>
      </c>
      <c r="H908" s="259"/>
      <c r="I908" s="75"/>
      <c r="J908" s="258"/>
      <c r="K908" s="258"/>
      <c r="L908" s="258"/>
      <c r="M908" s="258"/>
      <c r="N908" s="258"/>
      <c r="O908" s="258"/>
      <c r="P908" s="258"/>
      <c r="Q908" s="258"/>
      <c r="R908" s="258"/>
      <c r="S908" s="258"/>
      <c r="T908" s="3"/>
      <c r="U908" s="3"/>
    </row>
    <row r="909" spans="5:21">
      <c r="E909" s="273">
        <f t="shared" ca="1" si="142"/>
        <v>725</v>
      </c>
      <c r="F909" s="272">
        <f t="shared" ca="1" si="141"/>
        <v>32.796782226008993</v>
      </c>
      <c r="G909" s="246">
        <v>35.211807579267067</v>
      </c>
      <c r="H909" s="259"/>
      <c r="I909" s="75"/>
      <c r="J909" s="258"/>
      <c r="K909" s="258"/>
      <c r="L909" s="258"/>
      <c r="M909" s="258"/>
      <c r="N909" s="258"/>
      <c r="O909" s="258"/>
      <c r="P909" s="258"/>
      <c r="Q909" s="258"/>
      <c r="R909" s="258"/>
      <c r="S909" s="258"/>
      <c r="T909" s="3"/>
      <c r="U909" s="3"/>
    </row>
    <row r="910" spans="5:21">
      <c r="E910" s="273">
        <f t="shared" ca="1" si="142"/>
        <v>726</v>
      </c>
      <c r="F910" s="272">
        <f t="shared" ca="1" si="141"/>
        <v>34.796164192425586</v>
      </c>
      <c r="G910" s="246">
        <v>35.213276676906943</v>
      </c>
      <c r="H910" s="259"/>
      <c r="I910" s="75"/>
      <c r="J910" s="258"/>
      <c r="K910" s="258"/>
      <c r="L910" s="258"/>
      <c r="M910" s="258"/>
      <c r="N910" s="258"/>
      <c r="O910" s="258"/>
      <c r="P910" s="258"/>
      <c r="Q910" s="258"/>
      <c r="R910" s="258"/>
      <c r="S910" s="258"/>
      <c r="T910" s="3"/>
      <c r="U910" s="3"/>
    </row>
    <row r="911" spans="5:21">
      <c r="E911" s="273">
        <f t="shared" ca="1" si="142"/>
        <v>727</v>
      </c>
      <c r="F911" s="272">
        <f t="shared" ca="1" si="141"/>
        <v>32.877260537508356</v>
      </c>
      <c r="G911" s="246">
        <v>35.216880930407548</v>
      </c>
      <c r="H911" s="259"/>
      <c r="I911" s="75"/>
      <c r="J911" s="258"/>
      <c r="K911" s="258"/>
      <c r="L911" s="258"/>
      <c r="M911" s="258"/>
      <c r="N911" s="258"/>
      <c r="O911" s="258"/>
      <c r="P911" s="258"/>
      <c r="Q911" s="258"/>
      <c r="R911" s="258"/>
      <c r="S911" s="258"/>
      <c r="T911" s="3"/>
      <c r="U911" s="3"/>
    </row>
    <row r="912" spans="5:21">
      <c r="E912" s="273">
        <f t="shared" ca="1" si="142"/>
        <v>728</v>
      </c>
      <c r="F912" s="272">
        <f t="shared" ca="1" si="141"/>
        <v>33.951613961384773</v>
      </c>
      <c r="G912" s="246">
        <v>35.220738165584223</v>
      </c>
      <c r="H912" s="259"/>
      <c r="I912" s="75"/>
      <c r="J912" s="258"/>
      <c r="K912" s="258"/>
      <c r="L912" s="258"/>
      <c r="M912" s="258"/>
      <c r="N912" s="258"/>
      <c r="O912" s="258"/>
      <c r="P912" s="258"/>
      <c r="Q912" s="258"/>
      <c r="R912" s="258"/>
      <c r="S912" s="258"/>
      <c r="T912" s="3"/>
      <c r="U912" s="3"/>
    </row>
    <row r="913" spans="5:21">
      <c r="E913" s="273">
        <f t="shared" ca="1" si="142"/>
        <v>729</v>
      </c>
      <c r="F913" s="272">
        <f t="shared" ca="1" si="141"/>
        <v>34.390344956549939</v>
      </c>
      <c r="G913" s="246">
        <v>35.226917327491464</v>
      </c>
      <c r="H913" s="259"/>
      <c r="I913" s="75"/>
      <c r="J913" s="258"/>
      <c r="K913" s="258"/>
      <c r="L913" s="258"/>
      <c r="M913" s="258"/>
      <c r="N913" s="258"/>
      <c r="O913" s="258"/>
      <c r="P913" s="258"/>
      <c r="Q913" s="258"/>
      <c r="R913" s="258"/>
      <c r="S913" s="258"/>
      <c r="T913" s="3"/>
      <c r="U913" s="3"/>
    </row>
    <row r="914" spans="5:21">
      <c r="E914" s="273">
        <f t="shared" ca="1" si="142"/>
        <v>730</v>
      </c>
      <c r="F914" s="272">
        <f t="shared" ca="1" si="141"/>
        <v>33.506578811503587</v>
      </c>
      <c r="G914" s="246">
        <v>35.235299879083414</v>
      </c>
      <c r="H914" s="259"/>
      <c r="I914" s="75"/>
      <c r="J914" s="258"/>
      <c r="K914" s="258"/>
      <c r="L914" s="258"/>
      <c r="M914" s="258"/>
      <c r="N914" s="258"/>
      <c r="O914" s="258"/>
      <c r="P914" s="258"/>
      <c r="Q914" s="258"/>
      <c r="R914" s="258"/>
      <c r="S914" s="258"/>
      <c r="T914" s="3"/>
      <c r="U914" s="3"/>
    </row>
    <row r="915" spans="5:21">
      <c r="E915" s="273">
        <f t="shared" ca="1" si="142"/>
        <v>731</v>
      </c>
      <c r="F915" s="272">
        <f t="shared" ca="1" si="141"/>
        <v>32.693913542568197</v>
      </c>
      <c r="G915" s="246">
        <v>35.248828167076759</v>
      </c>
      <c r="H915" s="259"/>
      <c r="I915" s="75"/>
      <c r="J915" s="258"/>
      <c r="K915" s="258"/>
      <c r="L915" s="258"/>
      <c r="M915" s="258"/>
      <c r="N915" s="258"/>
      <c r="O915" s="258"/>
      <c r="P915" s="258"/>
      <c r="Q915" s="258"/>
      <c r="R915" s="258"/>
      <c r="S915" s="258"/>
      <c r="T915" s="3"/>
      <c r="U915" s="3"/>
    </row>
    <row r="916" spans="5:21">
      <c r="E916" s="273">
        <f t="shared" ca="1" si="142"/>
        <v>732</v>
      </c>
      <c r="F916" s="272">
        <f t="shared" ca="1" si="141"/>
        <v>35.682079976258059</v>
      </c>
      <c r="G916" s="246">
        <v>35.272541058893509</v>
      </c>
      <c r="H916" s="259"/>
      <c r="I916" s="75"/>
      <c r="J916" s="258"/>
      <c r="K916" s="258"/>
      <c r="L916" s="258"/>
      <c r="M916" s="258"/>
      <c r="N916" s="258"/>
      <c r="O916" s="258"/>
      <c r="P916" s="258"/>
      <c r="Q916" s="258"/>
      <c r="R916" s="258"/>
      <c r="S916" s="258"/>
      <c r="T916" s="3"/>
      <c r="U916" s="3"/>
    </row>
    <row r="917" spans="5:21">
      <c r="E917" s="273">
        <f t="shared" ca="1" si="142"/>
        <v>733</v>
      </c>
      <c r="F917" s="272">
        <f t="shared" ca="1" si="141"/>
        <v>32.639618543348853</v>
      </c>
      <c r="G917" s="246">
        <v>35.277002685915051</v>
      </c>
      <c r="H917" s="259"/>
      <c r="I917" s="75"/>
      <c r="J917" s="258"/>
      <c r="K917" s="258"/>
      <c r="L917" s="258"/>
      <c r="M917" s="258"/>
      <c r="N917" s="258"/>
      <c r="O917" s="258"/>
      <c r="P917" s="258"/>
      <c r="Q917" s="258"/>
      <c r="R917" s="258"/>
      <c r="S917" s="258"/>
      <c r="T917" s="3"/>
      <c r="U917" s="3"/>
    </row>
    <row r="918" spans="5:21">
      <c r="E918" s="273">
        <f t="shared" ca="1" si="142"/>
        <v>734</v>
      </c>
      <c r="F918" s="272">
        <f t="shared" ca="1" si="141"/>
        <v>33.825007532758704</v>
      </c>
      <c r="G918" s="246">
        <v>35.284973131470466</v>
      </c>
      <c r="H918" s="259"/>
      <c r="I918" s="75"/>
      <c r="J918" s="258"/>
      <c r="K918" s="258"/>
      <c r="L918" s="258"/>
      <c r="M918" s="258"/>
      <c r="N918" s="258"/>
      <c r="O918" s="258"/>
      <c r="P918" s="258"/>
      <c r="Q918" s="258"/>
      <c r="R918" s="258"/>
      <c r="S918" s="258"/>
      <c r="T918" s="3"/>
      <c r="U918" s="3"/>
    </row>
    <row r="919" spans="5:21">
      <c r="E919" s="273">
        <f t="shared" ca="1" si="142"/>
        <v>735</v>
      </c>
      <c r="F919" s="272">
        <f t="shared" ca="1" si="141"/>
        <v>37.065226143831211</v>
      </c>
      <c r="G919" s="246">
        <v>35.291799872793796</v>
      </c>
      <c r="H919" s="259"/>
      <c r="I919" s="75"/>
      <c r="J919" s="258"/>
      <c r="K919" s="258"/>
      <c r="L919" s="258"/>
      <c r="M919" s="258"/>
      <c r="N919" s="258"/>
      <c r="O919" s="258"/>
      <c r="P919" s="258"/>
      <c r="Q919" s="258"/>
      <c r="R919" s="258"/>
      <c r="S919" s="258"/>
      <c r="T919" s="3"/>
      <c r="U919" s="3"/>
    </row>
    <row r="920" spans="5:21">
      <c r="E920" s="273">
        <f t="shared" ca="1" si="142"/>
        <v>736</v>
      </c>
      <c r="F920" s="272">
        <f t="shared" ca="1" si="141"/>
        <v>32.331630381840277</v>
      </c>
      <c r="G920" s="246">
        <v>35.297862525771897</v>
      </c>
      <c r="H920" s="259"/>
      <c r="I920" s="75"/>
      <c r="J920" s="258"/>
      <c r="K920" s="258"/>
      <c r="L920" s="258"/>
      <c r="M920" s="258"/>
      <c r="N920" s="258"/>
      <c r="O920" s="258"/>
      <c r="P920" s="258"/>
      <c r="Q920" s="258"/>
      <c r="R920" s="258"/>
      <c r="S920" s="258"/>
      <c r="T920" s="3"/>
      <c r="U920" s="3"/>
    </row>
    <row r="921" spans="5:21">
      <c r="E921" s="273">
        <f t="shared" ca="1" si="142"/>
        <v>737</v>
      </c>
      <c r="F921" s="272">
        <f t="shared" ca="1" si="141"/>
        <v>32.380345115411643</v>
      </c>
      <c r="G921" s="246">
        <v>35.320754400616863</v>
      </c>
      <c r="H921" s="259"/>
      <c r="I921" s="75"/>
      <c r="J921" s="258"/>
      <c r="K921" s="258"/>
      <c r="L921" s="258"/>
      <c r="M921" s="258"/>
      <c r="N921" s="258"/>
      <c r="O921" s="258"/>
      <c r="P921" s="258"/>
      <c r="Q921" s="258"/>
      <c r="R921" s="258"/>
      <c r="S921" s="258"/>
      <c r="T921" s="3"/>
      <c r="U921" s="3"/>
    </row>
    <row r="922" spans="5:21">
      <c r="E922" s="273">
        <f t="shared" ca="1" si="142"/>
        <v>738</v>
      </c>
      <c r="F922" s="272">
        <f t="shared" ca="1" si="141"/>
        <v>33.193613814001004</v>
      </c>
      <c r="G922" s="246">
        <v>35.324954570846494</v>
      </c>
      <c r="H922" s="259"/>
      <c r="I922" s="75"/>
      <c r="J922" s="258"/>
      <c r="K922" s="258"/>
      <c r="L922" s="258"/>
      <c r="M922" s="258"/>
      <c r="N922" s="258"/>
      <c r="O922" s="258"/>
      <c r="P922" s="258"/>
      <c r="Q922" s="258"/>
      <c r="R922" s="258"/>
      <c r="S922" s="258"/>
      <c r="T922" s="3"/>
      <c r="U922" s="3"/>
    </row>
    <row r="923" spans="5:21">
      <c r="E923" s="273">
        <f t="shared" ca="1" si="142"/>
        <v>739</v>
      </c>
      <c r="F923" s="272">
        <f t="shared" ca="1" si="141"/>
        <v>33.90115093086024</v>
      </c>
      <c r="G923" s="246">
        <v>35.345574861021952</v>
      </c>
      <c r="H923" s="259"/>
      <c r="I923" s="75"/>
      <c r="J923" s="258"/>
      <c r="K923" s="258"/>
      <c r="L923" s="258"/>
      <c r="M923" s="258"/>
      <c r="N923" s="258"/>
      <c r="O923" s="258"/>
      <c r="P923" s="258"/>
      <c r="Q923" s="258"/>
      <c r="R923" s="258"/>
      <c r="S923" s="258"/>
      <c r="T923" s="3"/>
      <c r="U923" s="3"/>
    </row>
    <row r="924" spans="5:21">
      <c r="E924" s="273">
        <f t="shared" ca="1" si="142"/>
        <v>740</v>
      </c>
      <c r="F924" s="272">
        <f t="shared" ca="1" si="141"/>
        <v>32.467936599772123</v>
      </c>
      <c r="G924" s="246">
        <v>35.351610517679006</v>
      </c>
      <c r="H924" s="259"/>
      <c r="I924" s="75"/>
      <c r="J924" s="258"/>
      <c r="K924" s="258"/>
      <c r="L924" s="258"/>
      <c r="M924" s="258"/>
      <c r="N924" s="258"/>
      <c r="O924" s="258"/>
      <c r="P924" s="258"/>
      <c r="Q924" s="258"/>
      <c r="R924" s="258"/>
      <c r="S924" s="258"/>
      <c r="T924" s="3"/>
      <c r="U924" s="3"/>
    </row>
    <row r="925" spans="5:21">
      <c r="E925" s="273">
        <f t="shared" ca="1" si="142"/>
        <v>741</v>
      </c>
      <c r="F925" s="272">
        <f t="shared" ca="1" si="141"/>
        <v>29.642564850923655</v>
      </c>
      <c r="G925" s="246">
        <v>35.351966981045805</v>
      </c>
      <c r="H925" s="259"/>
      <c r="I925" s="75"/>
      <c r="J925" s="258"/>
      <c r="K925" s="258"/>
      <c r="L925" s="258"/>
      <c r="M925" s="258"/>
      <c r="N925" s="258"/>
      <c r="O925" s="258"/>
      <c r="P925" s="258"/>
      <c r="Q925" s="258"/>
      <c r="R925" s="258"/>
      <c r="S925" s="258"/>
      <c r="T925" s="3"/>
      <c r="U925" s="3"/>
    </row>
    <row r="926" spans="5:21">
      <c r="E926" s="273">
        <f t="shared" ca="1" si="142"/>
        <v>742</v>
      </c>
      <c r="F926" s="272">
        <f t="shared" ca="1" si="141"/>
        <v>37.334729062087433</v>
      </c>
      <c r="G926" s="246">
        <v>35.352923419471502</v>
      </c>
      <c r="H926" s="259"/>
      <c r="I926" s="75"/>
      <c r="J926" s="258"/>
      <c r="K926" s="258"/>
      <c r="L926" s="258"/>
      <c r="M926" s="258"/>
      <c r="N926" s="258"/>
      <c r="O926" s="258"/>
      <c r="P926" s="258"/>
      <c r="Q926" s="258"/>
      <c r="R926" s="258"/>
      <c r="S926" s="258"/>
      <c r="T926" s="3"/>
      <c r="U926" s="3"/>
    </row>
    <row r="927" spans="5:21">
      <c r="E927" s="273">
        <f t="shared" ca="1" si="142"/>
        <v>743</v>
      </c>
      <c r="F927" s="272">
        <f t="shared" ca="1" si="141"/>
        <v>37.062453599976571</v>
      </c>
      <c r="G927" s="246">
        <v>35.357295984762104</v>
      </c>
      <c r="H927" s="259"/>
      <c r="I927" s="75"/>
      <c r="J927" s="258"/>
      <c r="K927" s="258"/>
      <c r="L927" s="258"/>
      <c r="M927" s="258"/>
      <c r="N927" s="258"/>
      <c r="O927" s="258"/>
      <c r="P927" s="258"/>
      <c r="Q927" s="258"/>
      <c r="R927" s="258"/>
      <c r="S927" s="258"/>
      <c r="T927" s="3"/>
      <c r="U927" s="3"/>
    </row>
    <row r="928" spans="5:21">
      <c r="E928" s="273">
        <f t="shared" ca="1" si="142"/>
        <v>744</v>
      </c>
      <c r="F928" s="272">
        <f t="shared" ca="1" si="141"/>
        <v>29.623717864550422</v>
      </c>
      <c r="G928" s="246">
        <v>35.363288429915144</v>
      </c>
      <c r="H928" s="259"/>
      <c r="I928" s="75"/>
      <c r="J928" s="258"/>
      <c r="K928" s="258"/>
      <c r="L928" s="258"/>
      <c r="M928" s="258"/>
      <c r="N928" s="258"/>
      <c r="O928" s="258"/>
      <c r="P928" s="258"/>
      <c r="Q928" s="258"/>
      <c r="R928" s="258"/>
      <c r="S928" s="258"/>
      <c r="T928" s="3"/>
      <c r="U928" s="3"/>
    </row>
    <row r="929" spans="5:21">
      <c r="E929" s="273">
        <f t="shared" ca="1" si="142"/>
        <v>745</v>
      </c>
      <c r="F929" s="272">
        <f t="shared" ca="1" si="141"/>
        <v>33.48342610998246</v>
      </c>
      <c r="G929" s="246">
        <v>35.365165489185927</v>
      </c>
      <c r="H929" s="259"/>
      <c r="I929" s="75"/>
      <c r="J929" s="258"/>
      <c r="K929" s="258"/>
      <c r="L929" s="258"/>
      <c r="M929" s="258"/>
      <c r="N929" s="258"/>
      <c r="O929" s="258"/>
      <c r="P929" s="258"/>
      <c r="Q929" s="258"/>
      <c r="R929" s="258"/>
      <c r="S929" s="258"/>
      <c r="T929" s="3"/>
      <c r="U929" s="3"/>
    </row>
    <row r="930" spans="5:21">
      <c r="E930" s="273">
        <f t="shared" ca="1" si="142"/>
        <v>746</v>
      </c>
      <c r="F930" s="272">
        <f t="shared" ca="1" si="141"/>
        <v>38.477478989008354</v>
      </c>
      <c r="G930" s="246">
        <v>35.369594427636464</v>
      </c>
      <c r="H930" s="259"/>
      <c r="I930" s="75"/>
      <c r="J930" s="258"/>
      <c r="K930" s="258"/>
      <c r="L930" s="258"/>
      <c r="M930" s="258"/>
      <c r="N930" s="258"/>
      <c r="O930" s="258"/>
      <c r="P930" s="258"/>
      <c r="Q930" s="258"/>
      <c r="R930" s="258"/>
      <c r="S930" s="258"/>
      <c r="T930" s="3"/>
      <c r="U930" s="3"/>
    </row>
    <row r="931" spans="5:21">
      <c r="E931" s="273">
        <f t="shared" ca="1" si="142"/>
        <v>747</v>
      </c>
      <c r="F931" s="272">
        <f t="shared" ca="1" si="141"/>
        <v>33.224994163615463</v>
      </c>
      <c r="G931" s="246">
        <v>35.386192866332863</v>
      </c>
      <c r="H931" s="259"/>
      <c r="I931" s="75"/>
      <c r="J931" s="258"/>
      <c r="K931" s="258"/>
      <c r="L931" s="258"/>
      <c r="M931" s="258"/>
      <c r="N931" s="258"/>
      <c r="O931" s="258"/>
      <c r="P931" s="258"/>
      <c r="Q931" s="258"/>
      <c r="R931" s="258"/>
      <c r="S931" s="258"/>
      <c r="T931" s="3"/>
      <c r="U931" s="3"/>
    </row>
    <row r="932" spans="5:21">
      <c r="E932" s="273">
        <f t="shared" ca="1" si="142"/>
        <v>748</v>
      </c>
      <c r="F932" s="272">
        <f t="shared" ca="1" si="141"/>
        <v>37.257692550690138</v>
      </c>
      <c r="G932" s="246">
        <v>35.40813350669292</v>
      </c>
      <c r="H932" s="259"/>
      <c r="I932" s="75"/>
      <c r="J932" s="258"/>
      <c r="K932" s="258"/>
      <c r="L932" s="258"/>
      <c r="M932" s="258"/>
      <c r="N932" s="258"/>
      <c r="O932" s="258"/>
      <c r="P932" s="258"/>
      <c r="Q932" s="258"/>
      <c r="R932" s="258"/>
      <c r="S932" s="258"/>
      <c r="T932" s="3"/>
      <c r="U932" s="3"/>
    </row>
    <row r="933" spans="5:21">
      <c r="E933" s="273">
        <f t="shared" ca="1" si="142"/>
        <v>749</v>
      </c>
      <c r="F933" s="272">
        <f t="shared" ca="1" si="141"/>
        <v>29.173151414962948</v>
      </c>
      <c r="G933" s="246">
        <v>35.422820843795492</v>
      </c>
      <c r="H933" s="259"/>
      <c r="I933" s="75"/>
      <c r="J933" s="258"/>
      <c r="K933" s="258"/>
      <c r="L933" s="258"/>
      <c r="M933" s="258"/>
      <c r="N933" s="258"/>
      <c r="O933" s="258"/>
      <c r="P933" s="258"/>
      <c r="Q933" s="258"/>
      <c r="R933" s="258"/>
      <c r="S933" s="258"/>
      <c r="T933" s="3"/>
      <c r="U933" s="3"/>
    </row>
    <row r="934" spans="5:21">
      <c r="E934" s="273">
        <f t="shared" ca="1" si="142"/>
        <v>750</v>
      </c>
      <c r="F934" s="272">
        <f t="shared" ca="1" si="141"/>
        <v>32.00501260162418</v>
      </c>
      <c r="G934" s="246">
        <v>35.436492444142822</v>
      </c>
      <c r="H934" s="259"/>
      <c r="I934" s="75"/>
      <c r="J934" s="258"/>
      <c r="K934" s="258"/>
      <c r="L934" s="258"/>
      <c r="M934" s="258"/>
      <c r="N934" s="258"/>
      <c r="O934" s="258"/>
      <c r="P934" s="258"/>
      <c r="Q934" s="258"/>
      <c r="R934" s="258"/>
      <c r="S934" s="258"/>
      <c r="T934" s="3"/>
      <c r="U934" s="3"/>
    </row>
    <row r="935" spans="5:21">
      <c r="E935" s="273">
        <f t="shared" ca="1" si="142"/>
        <v>751</v>
      </c>
      <c r="F935" s="272">
        <f t="shared" ca="1" si="141"/>
        <v>34.723184465485801</v>
      </c>
      <c r="G935" s="246">
        <v>35.446215159253839</v>
      </c>
      <c r="H935" s="259"/>
      <c r="I935" s="75"/>
      <c r="J935" s="258"/>
      <c r="K935" s="258"/>
      <c r="L935" s="258"/>
      <c r="M935" s="258"/>
      <c r="N935" s="258"/>
      <c r="O935" s="258"/>
      <c r="P935" s="258"/>
      <c r="Q935" s="258"/>
      <c r="R935" s="258"/>
      <c r="S935" s="258"/>
      <c r="T935" s="3"/>
      <c r="U935" s="3"/>
    </row>
    <row r="936" spans="5:21">
      <c r="E936" s="273">
        <f t="shared" ca="1" si="142"/>
        <v>752</v>
      </c>
      <c r="F936" s="272">
        <f t="shared" ca="1" si="141"/>
        <v>33.320461763821449</v>
      </c>
      <c r="G936" s="246">
        <v>35.446320217909104</v>
      </c>
      <c r="H936" s="259"/>
      <c r="I936" s="75"/>
      <c r="J936" s="258"/>
      <c r="K936" s="258"/>
      <c r="L936" s="258"/>
      <c r="M936" s="258"/>
      <c r="N936" s="258"/>
      <c r="O936" s="258"/>
      <c r="P936" s="258"/>
      <c r="Q936" s="258"/>
      <c r="R936" s="258"/>
      <c r="S936" s="258"/>
      <c r="T936" s="3"/>
      <c r="U936" s="3"/>
    </row>
    <row r="937" spans="5:21">
      <c r="E937" s="273">
        <f t="shared" ca="1" si="142"/>
        <v>753</v>
      </c>
      <c r="F937" s="272">
        <f t="shared" ca="1" si="141"/>
        <v>35.236282106760065</v>
      </c>
      <c r="G937" s="246">
        <v>35.452069917690594</v>
      </c>
      <c r="H937" s="259"/>
      <c r="I937" s="75"/>
      <c r="J937" s="258"/>
      <c r="K937" s="258"/>
      <c r="L937" s="258"/>
      <c r="M937" s="258"/>
      <c r="N937" s="258"/>
      <c r="O937" s="258"/>
      <c r="P937" s="258"/>
      <c r="Q937" s="258"/>
      <c r="R937" s="258"/>
      <c r="S937" s="258"/>
      <c r="T937" s="3"/>
      <c r="U937" s="3"/>
    </row>
    <row r="938" spans="5:21">
      <c r="E938" s="273">
        <f t="shared" ca="1" si="142"/>
        <v>754</v>
      </c>
      <c r="F938" s="272">
        <f t="shared" ca="1" si="141"/>
        <v>38.191278840487641</v>
      </c>
      <c r="G938" s="246">
        <v>35.458375628112783</v>
      </c>
      <c r="H938" s="259"/>
      <c r="I938" s="75"/>
      <c r="J938" s="258"/>
      <c r="K938" s="258"/>
      <c r="L938" s="258"/>
      <c r="M938" s="258"/>
      <c r="N938" s="258"/>
      <c r="O938" s="258"/>
      <c r="P938" s="258"/>
      <c r="Q938" s="258"/>
      <c r="R938" s="258"/>
      <c r="S938" s="258"/>
      <c r="T938" s="3"/>
      <c r="U938" s="3"/>
    </row>
    <row r="939" spans="5:21">
      <c r="E939" s="273">
        <f t="shared" ca="1" si="142"/>
        <v>755</v>
      </c>
      <c r="F939" s="272">
        <f t="shared" ca="1" si="141"/>
        <v>34.730694772808619</v>
      </c>
      <c r="G939" s="246">
        <v>35.461076583245173</v>
      </c>
      <c r="H939" s="259"/>
      <c r="I939" s="75"/>
      <c r="J939" s="258"/>
      <c r="K939" s="258"/>
      <c r="L939" s="258"/>
      <c r="M939" s="258"/>
      <c r="N939" s="258"/>
      <c r="O939" s="258"/>
      <c r="P939" s="258"/>
      <c r="Q939" s="258"/>
      <c r="R939" s="258"/>
      <c r="S939" s="258"/>
      <c r="T939" s="3"/>
      <c r="U939" s="3"/>
    </row>
    <row r="940" spans="5:21">
      <c r="E940" s="273">
        <f t="shared" ca="1" si="142"/>
        <v>756</v>
      </c>
      <c r="F940" s="272">
        <f t="shared" ca="1" si="141"/>
        <v>31.298937787795666</v>
      </c>
      <c r="G940" s="246">
        <v>35.467145355471814</v>
      </c>
      <c r="H940" s="259"/>
      <c r="I940" s="75"/>
      <c r="J940" s="258"/>
      <c r="K940" s="258"/>
      <c r="L940" s="258"/>
      <c r="M940" s="258"/>
      <c r="N940" s="258"/>
      <c r="O940" s="258"/>
      <c r="P940" s="258"/>
      <c r="Q940" s="258"/>
      <c r="R940" s="258"/>
      <c r="S940" s="258"/>
      <c r="T940" s="3"/>
      <c r="U940" s="3"/>
    </row>
    <row r="941" spans="5:21">
      <c r="E941" s="273">
        <f t="shared" ca="1" si="142"/>
        <v>757</v>
      </c>
      <c r="F941" s="272">
        <f t="shared" ca="1" si="141"/>
        <v>32.45742650236263</v>
      </c>
      <c r="G941" s="246">
        <v>35.474972813640477</v>
      </c>
      <c r="H941" s="259"/>
      <c r="I941" s="75"/>
      <c r="J941" s="258"/>
      <c r="K941" s="258"/>
      <c r="L941" s="258"/>
      <c r="M941" s="258"/>
      <c r="N941" s="258"/>
      <c r="O941" s="258"/>
      <c r="P941" s="258"/>
      <c r="Q941" s="258"/>
      <c r="R941" s="258"/>
      <c r="S941" s="258"/>
      <c r="T941" s="3"/>
      <c r="U941" s="3"/>
    </row>
    <row r="942" spans="5:21">
      <c r="E942" s="273">
        <f t="shared" ca="1" si="142"/>
        <v>758</v>
      </c>
      <c r="F942" s="272">
        <f t="shared" ca="1" si="141"/>
        <v>33.41200430147957</v>
      </c>
      <c r="G942" s="246">
        <v>35.492714887758623</v>
      </c>
      <c r="H942" s="259"/>
      <c r="I942" s="75"/>
      <c r="J942" s="258"/>
      <c r="K942" s="258"/>
      <c r="L942" s="258"/>
      <c r="M942" s="258"/>
      <c r="N942" s="258"/>
      <c r="O942" s="258"/>
      <c r="P942" s="258"/>
      <c r="Q942" s="258"/>
      <c r="R942" s="258"/>
      <c r="S942" s="258"/>
      <c r="T942" s="3"/>
      <c r="U942" s="3"/>
    </row>
    <row r="943" spans="5:21">
      <c r="E943" s="273">
        <f t="shared" ca="1" si="142"/>
        <v>759</v>
      </c>
      <c r="F943" s="272">
        <f t="shared" ca="1" si="141"/>
        <v>33.752388005623523</v>
      </c>
      <c r="G943" s="246">
        <v>35.495916752883204</v>
      </c>
      <c r="H943" s="259"/>
      <c r="I943" s="75"/>
      <c r="J943" s="258"/>
      <c r="K943" s="258"/>
      <c r="L943" s="258"/>
      <c r="M943" s="258"/>
      <c r="N943" s="258"/>
      <c r="O943" s="258"/>
      <c r="P943" s="258"/>
      <c r="Q943" s="258"/>
      <c r="R943" s="258"/>
      <c r="S943" s="258"/>
      <c r="T943" s="3"/>
      <c r="U943" s="3"/>
    </row>
    <row r="944" spans="5:21">
      <c r="E944" s="273">
        <f t="shared" ca="1" si="142"/>
        <v>760</v>
      </c>
      <c r="F944" s="272">
        <f t="shared" ca="1" si="141"/>
        <v>33.717161724886971</v>
      </c>
      <c r="G944" s="246">
        <v>35.498248691246154</v>
      </c>
      <c r="H944" s="259"/>
      <c r="I944" s="75"/>
      <c r="J944" s="258"/>
      <c r="K944" s="258"/>
      <c r="L944" s="258"/>
      <c r="M944" s="258"/>
      <c r="N944" s="258"/>
      <c r="O944" s="258"/>
      <c r="P944" s="258"/>
      <c r="Q944" s="258"/>
      <c r="R944" s="258"/>
      <c r="S944" s="258"/>
      <c r="T944" s="3"/>
      <c r="U944" s="3"/>
    </row>
    <row r="945" spans="5:21">
      <c r="E945" s="273">
        <f t="shared" ca="1" si="142"/>
        <v>761</v>
      </c>
      <c r="F945" s="272">
        <f t="shared" ca="1" si="141"/>
        <v>34.652191147608001</v>
      </c>
      <c r="G945" s="246">
        <v>35.504752280618526</v>
      </c>
      <c r="H945" s="259"/>
      <c r="I945" s="75"/>
      <c r="J945" s="258"/>
      <c r="K945" s="258"/>
      <c r="L945" s="258"/>
      <c r="M945" s="258"/>
      <c r="N945" s="258"/>
      <c r="O945" s="258"/>
      <c r="P945" s="258"/>
      <c r="Q945" s="258"/>
      <c r="R945" s="258"/>
      <c r="S945" s="258"/>
      <c r="T945" s="3"/>
      <c r="U945" s="3"/>
    </row>
    <row r="946" spans="5:21">
      <c r="E946" s="273">
        <f t="shared" ca="1" si="142"/>
        <v>762</v>
      </c>
      <c r="F946" s="272">
        <f t="shared" ca="1" si="141"/>
        <v>33.676671384989596</v>
      </c>
      <c r="G946" s="246">
        <v>35.504820771428228</v>
      </c>
      <c r="H946" s="259"/>
      <c r="I946" s="75"/>
      <c r="J946" s="258"/>
      <c r="K946" s="258"/>
      <c r="L946" s="258"/>
      <c r="M946" s="258"/>
      <c r="N946" s="258"/>
      <c r="O946" s="258"/>
      <c r="P946" s="258"/>
      <c r="Q946" s="258"/>
      <c r="R946" s="258"/>
      <c r="S946" s="258"/>
      <c r="T946" s="3"/>
      <c r="U946" s="3"/>
    </row>
    <row r="947" spans="5:21">
      <c r="E947" s="273">
        <f t="shared" ca="1" si="142"/>
        <v>763</v>
      </c>
      <c r="F947" s="272">
        <f t="shared" ca="1" si="141"/>
        <v>34.924729980012224</v>
      </c>
      <c r="G947" s="246">
        <v>35.519009370171567</v>
      </c>
      <c r="H947" s="259"/>
      <c r="I947" s="75"/>
      <c r="J947" s="258"/>
      <c r="K947" s="258"/>
      <c r="L947" s="258"/>
      <c r="M947" s="258"/>
      <c r="N947" s="258"/>
      <c r="O947" s="258"/>
      <c r="P947" s="258"/>
      <c r="Q947" s="258"/>
      <c r="R947" s="258"/>
      <c r="S947" s="258"/>
      <c r="T947" s="3"/>
      <c r="U947" s="3"/>
    </row>
    <row r="948" spans="5:21">
      <c r="E948" s="273">
        <f t="shared" ca="1" si="142"/>
        <v>764</v>
      </c>
      <c r="F948" s="272">
        <f t="shared" ca="1" si="141"/>
        <v>33.110550242588182</v>
      </c>
      <c r="G948" s="246">
        <v>35.530718178960704</v>
      </c>
      <c r="H948" s="259"/>
      <c r="I948" s="75"/>
      <c r="J948" s="258"/>
      <c r="K948" s="258"/>
      <c r="L948" s="258"/>
      <c r="M948" s="258"/>
      <c r="N948" s="258"/>
      <c r="O948" s="258"/>
      <c r="P948" s="258"/>
      <c r="Q948" s="258"/>
      <c r="R948" s="258"/>
      <c r="S948" s="258"/>
      <c r="T948" s="3"/>
      <c r="U948" s="3"/>
    </row>
    <row r="949" spans="5:21">
      <c r="E949" s="273">
        <f t="shared" ca="1" si="142"/>
        <v>765</v>
      </c>
      <c r="F949" s="272">
        <f t="shared" ca="1" si="141"/>
        <v>32.731811446975684</v>
      </c>
      <c r="G949" s="246">
        <v>35.53090303888218</v>
      </c>
      <c r="H949" s="259"/>
      <c r="I949" s="75"/>
      <c r="J949" s="258"/>
      <c r="K949" s="258"/>
      <c r="L949" s="258"/>
      <c r="M949" s="258"/>
      <c r="N949" s="258"/>
      <c r="O949" s="258"/>
      <c r="P949" s="258"/>
      <c r="Q949" s="258"/>
      <c r="R949" s="258"/>
      <c r="S949" s="258"/>
      <c r="T949" s="3"/>
      <c r="U949" s="3"/>
    </row>
    <row r="950" spans="5:21">
      <c r="E950" s="273">
        <f t="shared" ca="1" si="142"/>
        <v>766</v>
      </c>
      <c r="F950" s="272">
        <f t="shared" ca="1" si="141"/>
        <v>33.066474585397863</v>
      </c>
      <c r="G950" s="246">
        <v>35.556336058364494</v>
      </c>
      <c r="H950" s="259"/>
      <c r="I950" s="75"/>
      <c r="J950" s="258"/>
      <c r="K950" s="258"/>
      <c r="L950" s="258"/>
      <c r="M950" s="258"/>
      <c r="N950" s="258"/>
      <c r="O950" s="258"/>
      <c r="P950" s="258"/>
      <c r="Q950" s="258"/>
      <c r="R950" s="258"/>
      <c r="S950" s="258"/>
      <c r="T950" s="3"/>
      <c r="U950" s="3"/>
    </row>
    <row r="951" spans="5:21">
      <c r="E951" s="273">
        <f t="shared" ca="1" si="142"/>
        <v>767</v>
      </c>
      <c r="F951" s="272">
        <f t="shared" ca="1" si="141"/>
        <v>32.764703082751957</v>
      </c>
      <c r="G951" s="246">
        <v>35.558943032907393</v>
      </c>
      <c r="H951" s="259"/>
      <c r="I951" s="75"/>
      <c r="J951" s="258"/>
      <c r="K951" s="258"/>
      <c r="L951" s="258"/>
      <c r="M951" s="258"/>
      <c r="N951" s="258"/>
      <c r="O951" s="258"/>
      <c r="P951" s="258"/>
      <c r="Q951" s="258"/>
      <c r="R951" s="258"/>
      <c r="S951" s="258"/>
      <c r="T951" s="3"/>
      <c r="U951" s="3"/>
    </row>
    <row r="952" spans="5:21">
      <c r="E952" s="273">
        <f t="shared" ca="1" si="142"/>
        <v>768</v>
      </c>
      <c r="F952" s="272">
        <f t="shared" ca="1" si="141"/>
        <v>29.966875687956119</v>
      </c>
      <c r="G952" s="246">
        <v>35.564199073235223</v>
      </c>
      <c r="H952" s="259"/>
      <c r="I952" s="75"/>
      <c r="J952" s="258"/>
      <c r="K952" s="258"/>
      <c r="L952" s="258"/>
      <c r="M952" s="258"/>
      <c r="N952" s="258"/>
      <c r="O952" s="258"/>
      <c r="P952" s="258"/>
      <c r="Q952" s="258"/>
      <c r="R952" s="258"/>
      <c r="S952" s="258"/>
      <c r="T952" s="3"/>
      <c r="U952" s="3"/>
    </row>
    <row r="953" spans="5:21">
      <c r="E953" s="273">
        <f t="shared" ca="1" si="142"/>
        <v>769</v>
      </c>
      <c r="F953" s="272">
        <f t="shared" ref="F953:F1016" ca="1" si="143">NORMINV(RAND(),$O$186,($O$187-$O$185)/$O$188)</f>
        <v>29.710877484350931</v>
      </c>
      <c r="G953" s="246">
        <v>35.567986237269558</v>
      </c>
      <c r="H953" s="259"/>
      <c r="I953" s="75"/>
      <c r="J953" s="258"/>
      <c r="K953" s="258"/>
      <c r="L953" s="258"/>
      <c r="M953" s="258"/>
      <c r="N953" s="258"/>
      <c r="O953" s="258"/>
      <c r="P953" s="258"/>
      <c r="Q953" s="258"/>
      <c r="R953" s="258"/>
      <c r="S953" s="258"/>
      <c r="T953" s="3"/>
      <c r="U953" s="3"/>
    </row>
    <row r="954" spans="5:21">
      <c r="E954" s="273">
        <f t="shared" ref="E954:E1017" ca="1" si="144">IF(F954&lt;&gt;0,E953+1,"")</f>
        <v>770</v>
      </c>
      <c r="F954" s="272">
        <f t="shared" ca="1" si="143"/>
        <v>33.896081998042348</v>
      </c>
      <c r="G954" s="246">
        <v>35.569301120686077</v>
      </c>
      <c r="H954" s="259"/>
      <c r="I954" s="75"/>
      <c r="J954" s="258"/>
      <c r="K954" s="258"/>
      <c r="L954" s="258"/>
      <c r="M954" s="258"/>
      <c r="N954" s="258"/>
      <c r="O954" s="258"/>
      <c r="P954" s="258"/>
      <c r="Q954" s="258"/>
      <c r="R954" s="258"/>
      <c r="S954" s="258"/>
      <c r="T954" s="3"/>
      <c r="U954" s="3"/>
    </row>
    <row r="955" spans="5:21">
      <c r="E955" s="273">
        <f t="shared" ca="1" si="144"/>
        <v>771</v>
      </c>
      <c r="F955" s="272">
        <f t="shared" ca="1" si="143"/>
        <v>31.224077795592187</v>
      </c>
      <c r="G955" s="246">
        <v>35.569782674008039</v>
      </c>
      <c r="H955" s="259"/>
      <c r="I955" s="75"/>
      <c r="J955" s="258"/>
      <c r="K955" s="258"/>
      <c r="L955" s="258"/>
      <c r="M955" s="258"/>
      <c r="N955" s="258"/>
      <c r="O955" s="258"/>
      <c r="P955" s="258"/>
      <c r="Q955" s="258"/>
      <c r="R955" s="258"/>
      <c r="S955" s="258"/>
      <c r="T955" s="3"/>
      <c r="U955" s="3"/>
    </row>
    <row r="956" spans="5:21">
      <c r="E956" s="273">
        <f t="shared" ca="1" si="144"/>
        <v>772</v>
      </c>
      <c r="F956" s="272">
        <f t="shared" ca="1" si="143"/>
        <v>31.707049533730959</v>
      </c>
      <c r="G956" s="246">
        <v>35.574714992150746</v>
      </c>
      <c r="H956" s="259"/>
      <c r="I956" s="75"/>
      <c r="J956" s="258"/>
      <c r="K956" s="258"/>
      <c r="L956" s="258"/>
      <c r="M956" s="258"/>
      <c r="N956" s="258"/>
      <c r="O956" s="258"/>
      <c r="P956" s="258"/>
      <c r="Q956" s="258"/>
      <c r="R956" s="258"/>
      <c r="S956" s="258"/>
      <c r="T956" s="3"/>
      <c r="U956" s="3"/>
    </row>
    <row r="957" spans="5:21">
      <c r="E957" s="273">
        <f t="shared" ca="1" si="144"/>
        <v>773</v>
      </c>
      <c r="F957" s="272">
        <f t="shared" ca="1" si="143"/>
        <v>32.465081271569041</v>
      </c>
      <c r="G957" s="246">
        <v>35.577715724185808</v>
      </c>
      <c r="H957" s="259"/>
      <c r="I957" s="75"/>
      <c r="J957" s="258"/>
      <c r="K957" s="258"/>
      <c r="L957" s="258"/>
      <c r="M957" s="258"/>
      <c r="N957" s="258"/>
      <c r="O957" s="258"/>
      <c r="P957" s="258"/>
      <c r="Q957" s="258"/>
      <c r="R957" s="258"/>
      <c r="S957" s="258"/>
      <c r="T957" s="3"/>
      <c r="U957" s="3"/>
    </row>
    <row r="958" spans="5:21">
      <c r="E958" s="273">
        <f t="shared" ca="1" si="144"/>
        <v>774</v>
      </c>
      <c r="F958" s="272">
        <f t="shared" ca="1" si="143"/>
        <v>35.383661730066194</v>
      </c>
      <c r="G958" s="246">
        <v>35.585025465565948</v>
      </c>
      <c r="H958" s="259"/>
      <c r="I958" s="75"/>
      <c r="J958" s="258"/>
      <c r="K958" s="258"/>
      <c r="L958" s="258"/>
      <c r="M958" s="258"/>
      <c r="N958" s="258"/>
      <c r="O958" s="258"/>
      <c r="P958" s="258"/>
      <c r="Q958" s="258"/>
      <c r="R958" s="258"/>
      <c r="S958" s="258"/>
      <c r="T958" s="3"/>
      <c r="U958" s="3"/>
    </row>
    <row r="959" spans="5:21">
      <c r="E959" s="273">
        <f t="shared" ca="1" si="144"/>
        <v>775</v>
      </c>
      <c r="F959" s="272">
        <f t="shared" ca="1" si="143"/>
        <v>33.660926399381481</v>
      </c>
      <c r="G959" s="246">
        <v>35.586974693294472</v>
      </c>
      <c r="H959" s="259"/>
      <c r="I959" s="75"/>
      <c r="J959" s="258"/>
      <c r="K959" s="258"/>
      <c r="L959" s="258"/>
      <c r="M959" s="258"/>
      <c r="N959" s="258"/>
      <c r="O959" s="258"/>
      <c r="P959" s="258"/>
      <c r="Q959" s="258"/>
      <c r="R959" s="258"/>
      <c r="S959" s="258"/>
      <c r="T959" s="3"/>
      <c r="U959" s="3"/>
    </row>
    <row r="960" spans="5:21">
      <c r="E960" s="273">
        <f t="shared" ca="1" si="144"/>
        <v>776</v>
      </c>
      <c r="F960" s="272">
        <f t="shared" ca="1" si="143"/>
        <v>35.292408276530885</v>
      </c>
      <c r="G960" s="246">
        <v>35.592827240393262</v>
      </c>
      <c r="H960" s="259"/>
      <c r="I960" s="75"/>
      <c r="J960" s="258"/>
      <c r="K960" s="258"/>
      <c r="L960" s="258"/>
      <c r="M960" s="258"/>
      <c r="N960" s="258"/>
      <c r="O960" s="258"/>
      <c r="P960" s="258"/>
      <c r="Q960" s="258"/>
      <c r="R960" s="258"/>
      <c r="S960" s="258"/>
      <c r="T960" s="3"/>
      <c r="U960" s="3"/>
    </row>
    <row r="961" spans="5:21">
      <c r="E961" s="273">
        <f t="shared" ca="1" si="144"/>
        <v>777</v>
      </c>
      <c r="F961" s="272">
        <f t="shared" ca="1" si="143"/>
        <v>37.054480481640326</v>
      </c>
      <c r="G961" s="246">
        <v>35.60204446857859</v>
      </c>
      <c r="H961" s="259"/>
      <c r="I961" s="75"/>
      <c r="J961" s="258"/>
      <c r="K961" s="258"/>
      <c r="L961" s="258"/>
      <c r="M961" s="258"/>
      <c r="N961" s="258"/>
      <c r="O961" s="258"/>
      <c r="P961" s="258"/>
      <c r="Q961" s="258"/>
      <c r="R961" s="258"/>
      <c r="S961" s="258"/>
      <c r="T961" s="3"/>
      <c r="U961" s="3"/>
    </row>
    <row r="962" spans="5:21">
      <c r="E962" s="273">
        <f t="shared" ca="1" si="144"/>
        <v>778</v>
      </c>
      <c r="F962" s="272">
        <f t="shared" ca="1" si="143"/>
        <v>29.23808880254181</v>
      </c>
      <c r="G962" s="246">
        <v>35.60415738058235</v>
      </c>
      <c r="H962" s="259"/>
      <c r="I962" s="75"/>
      <c r="J962" s="258"/>
      <c r="K962" s="258"/>
      <c r="L962" s="258"/>
      <c r="M962" s="258"/>
      <c r="N962" s="258"/>
      <c r="O962" s="258"/>
      <c r="P962" s="258"/>
      <c r="Q962" s="258"/>
      <c r="R962" s="258"/>
      <c r="S962" s="258"/>
      <c r="T962" s="3"/>
      <c r="U962" s="3"/>
    </row>
    <row r="963" spans="5:21">
      <c r="E963" s="273">
        <f t="shared" ca="1" si="144"/>
        <v>779</v>
      </c>
      <c r="F963" s="272">
        <f t="shared" ca="1" si="143"/>
        <v>35.689281674925077</v>
      </c>
      <c r="G963" s="246">
        <v>35.60642511976549</v>
      </c>
      <c r="H963" s="259"/>
      <c r="I963" s="75"/>
      <c r="J963" s="258"/>
      <c r="K963" s="258"/>
      <c r="L963" s="258"/>
      <c r="M963" s="258"/>
      <c r="N963" s="258"/>
      <c r="O963" s="258"/>
      <c r="P963" s="258"/>
      <c r="Q963" s="258"/>
      <c r="R963" s="258"/>
      <c r="S963" s="258"/>
      <c r="T963" s="3"/>
      <c r="U963" s="3"/>
    </row>
    <row r="964" spans="5:21">
      <c r="E964" s="273">
        <f t="shared" ca="1" si="144"/>
        <v>780</v>
      </c>
      <c r="F964" s="272">
        <f t="shared" ca="1" si="143"/>
        <v>35.654846991663383</v>
      </c>
      <c r="G964" s="246">
        <v>35.606718166296197</v>
      </c>
      <c r="H964" s="259"/>
      <c r="I964" s="75"/>
      <c r="J964" s="258"/>
      <c r="K964" s="258"/>
      <c r="L964" s="258"/>
      <c r="M964" s="258"/>
      <c r="N964" s="258"/>
      <c r="O964" s="258"/>
      <c r="P964" s="258"/>
      <c r="Q964" s="258"/>
      <c r="R964" s="258"/>
      <c r="S964" s="258"/>
      <c r="T964" s="3"/>
      <c r="U964" s="3"/>
    </row>
    <row r="965" spans="5:21">
      <c r="E965" s="273">
        <f t="shared" ca="1" si="144"/>
        <v>781</v>
      </c>
      <c r="F965" s="272">
        <f t="shared" ca="1" si="143"/>
        <v>29.897881544176087</v>
      </c>
      <c r="G965" s="246">
        <v>35.616120139110599</v>
      </c>
      <c r="H965" s="259"/>
      <c r="I965" s="75"/>
      <c r="J965" s="258"/>
      <c r="K965" s="258"/>
      <c r="L965" s="258"/>
      <c r="M965" s="258"/>
      <c r="N965" s="258"/>
      <c r="O965" s="258"/>
      <c r="P965" s="258"/>
      <c r="Q965" s="258"/>
      <c r="R965" s="258"/>
      <c r="S965" s="258"/>
      <c r="T965" s="3"/>
      <c r="U965" s="3"/>
    </row>
    <row r="966" spans="5:21">
      <c r="E966" s="273">
        <f t="shared" ca="1" si="144"/>
        <v>782</v>
      </c>
      <c r="F966" s="272">
        <f t="shared" ca="1" si="143"/>
        <v>35.967987649538969</v>
      </c>
      <c r="G966" s="246">
        <v>35.618361695882292</v>
      </c>
      <c r="H966" s="259"/>
      <c r="I966" s="75"/>
      <c r="J966" s="258"/>
      <c r="K966" s="258"/>
      <c r="L966" s="258"/>
      <c r="M966" s="258"/>
      <c r="N966" s="258"/>
      <c r="O966" s="258"/>
      <c r="P966" s="258"/>
      <c r="Q966" s="258"/>
      <c r="R966" s="258"/>
      <c r="S966" s="258"/>
      <c r="T966" s="3"/>
      <c r="U966" s="3"/>
    </row>
    <row r="967" spans="5:21">
      <c r="E967" s="273">
        <f t="shared" ca="1" si="144"/>
        <v>783</v>
      </c>
      <c r="F967" s="272">
        <f t="shared" ca="1" si="143"/>
        <v>31.774479440167951</v>
      </c>
      <c r="G967" s="246">
        <v>35.624693958222991</v>
      </c>
      <c r="H967" s="259"/>
      <c r="I967" s="75"/>
      <c r="J967" s="258"/>
      <c r="K967" s="258"/>
      <c r="L967" s="258"/>
      <c r="M967" s="258"/>
      <c r="N967" s="258"/>
      <c r="O967" s="258"/>
      <c r="P967" s="258"/>
      <c r="Q967" s="258"/>
      <c r="R967" s="258"/>
      <c r="S967" s="258"/>
      <c r="T967" s="3"/>
      <c r="U967" s="3"/>
    </row>
    <row r="968" spans="5:21">
      <c r="E968" s="273">
        <f t="shared" ca="1" si="144"/>
        <v>784</v>
      </c>
      <c r="F968" s="272">
        <f t="shared" ca="1" si="143"/>
        <v>33.14037544415725</v>
      </c>
      <c r="G968" s="246">
        <v>35.625830384615838</v>
      </c>
      <c r="H968" s="259"/>
      <c r="I968" s="75"/>
      <c r="J968" s="258"/>
      <c r="K968" s="258"/>
      <c r="L968" s="258"/>
      <c r="M968" s="258"/>
      <c r="N968" s="258"/>
      <c r="O968" s="258"/>
      <c r="P968" s="258"/>
      <c r="Q968" s="258"/>
      <c r="R968" s="258"/>
      <c r="S968" s="258"/>
      <c r="T968" s="3"/>
      <c r="U968" s="3"/>
    </row>
    <row r="969" spans="5:21">
      <c r="E969" s="273">
        <f t="shared" ca="1" si="144"/>
        <v>785</v>
      </c>
      <c r="F969" s="272">
        <f t="shared" ca="1" si="143"/>
        <v>36.111868186466793</v>
      </c>
      <c r="G969" s="246">
        <v>35.626482385375631</v>
      </c>
      <c r="H969" s="259"/>
      <c r="I969" s="75"/>
      <c r="J969" s="258"/>
      <c r="K969" s="258"/>
      <c r="L969" s="258"/>
      <c r="M969" s="258"/>
      <c r="N969" s="258"/>
      <c r="O969" s="258"/>
      <c r="P969" s="258"/>
      <c r="Q969" s="258"/>
      <c r="R969" s="258"/>
      <c r="S969" s="258"/>
      <c r="T969" s="3"/>
      <c r="U969" s="3"/>
    </row>
    <row r="970" spans="5:21">
      <c r="E970" s="273">
        <f t="shared" ca="1" si="144"/>
        <v>786</v>
      </c>
      <c r="F970" s="272">
        <f t="shared" ca="1" si="143"/>
        <v>32.154746152646702</v>
      </c>
      <c r="G970" s="246">
        <v>35.633751829126652</v>
      </c>
      <c r="H970" s="259"/>
      <c r="I970" s="75"/>
      <c r="J970" s="258"/>
      <c r="K970" s="258"/>
      <c r="L970" s="258"/>
      <c r="M970" s="258"/>
      <c r="N970" s="258"/>
      <c r="O970" s="258"/>
      <c r="P970" s="258"/>
      <c r="Q970" s="258"/>
      <c r="R970" s="258"/>
      <c r="S970" s="258"/>
      <c r="T970" s="3"/>
      <c r="U970" s="3"/>
    </row>
    <row r="971" spans="5:21">
      <c r="E971" s="273">
        <f t="shared" ca="1" si="144"/>
        <v>787</v>
      </c>
      <c r="F971" s="272">
        <f t="shared" ca="1" si="143"/>
        <v>33.762605394549105</v>
      </c>
      <c r="G971" s="246">
        <v>35.635393731727881</v>
      </c>
      <c r="H971" s="259"/>
      <c r="I971" s="75"/>
      <c r="J971" s="258"/>
      <c r="K971" s="258"/>
      <c r="L971" s="258"/>
      <c r="M971" s="258"/>
      <c r="N971" s="258"/>
      <c r="O971" s="258"/>
      <c r="P971" s="258"/>
      <c r="Q971" s="258"/>
      <c r="R971" s="258"/>
      <c r="S971" s="258"/>
      <c r="T971" s="3"/>
      <c r="U971" s="3"/>
    </row>
    <row r="972" spans="5:21">
      <c r="E972" s="273">
        <f t="shared" ca="1" si="144"/>
        <v>788</v>
      </c>
      <c r="F972" s="272">
        <f t="shared" ca="1" si="143"/>
        <v>30.65241808655545</v>
      </c>
      <c r="G972" s="246">
        <v>35.636746215086298</v>
      </c>
      <c r="H972" s="259"/>
      <c r="I972" s="75"/>
      <c r="J972" s="258"/>
      <c r="K972" s="258"/>
      <c r="L972" s="258"/>
      <c r="M972" s="258"/>
      <c r="N972" s="258"/>
      <c r="O972" s="258"/>
      <c r="P972" s="258"/>
      <c r="Q972" s="258"/>
      <c r="R972" s="258"/>
      <c r="S972" s="258"/>
      <c r="T972" s="3"/>
      <c r="U972" s="3"/>
    </row>
    <row r="973" spans="5:21">
      <c r="E973" s="273">
        <f t="shared" ca="1" si="144"/>
        <v>789</v>
      </c>
      <c r="F973" s="272">
        <f t="shared" ca="1" si="143"/>
        <v>33.691764399287571</v>
      </c>
      <c r="G973" s="246">
        <v>35.639473675360847</v>
      </c>
      <c r="H973" s="259"/>
      <c r="I973" s="75"/>
      <c r="J973" s="258"/>
      <c r="K973" s="258"/>
      <c r="L973" s="258"/>
      <c r="M973" s="258"/>
      <c r="N973" s="258"/>
      <c r="O973" s="258"/>
      <c r="P973" s="258"/>
      <c r="Q973" s="258"/>
      <c r="R973" s="258"/>
      <c r="S973" s="258"/>
      <c r="T973" s="3"/>
      <c r="U973" s="3"/>
    </row>
    <row r="974" spans="5:21">
      <c r="E974" s="273">
        <f t="shared" ca="1" si="144"/>
        <v>790</v>
      </c>
      <c r="F974" s="272">
        <f t="shared" ca="1" si="143"/>
        <v>35.941647828072391</v>
      </c>
      <c r="G974" s="246">
        <v>35.659252166438826</v>
      </c>
      <c r="H974" s="259"/>
      <c r="I974" s="75"/>
      <c r="J974" s="258"/>
      <c r="K974" s="258"/>
      <c r="L974" s="258"/>
      <c r="M974" s="258"/>
      <c r="N974" s="258"/>
      <c r="O974" s="258"/>
      <c r="P974" s="258"/>
      <c r="Q974" s="258"/>
      <c r="R974" s="258"/>
      <c r="S974" s="258"/>
      <c r="T974" s="3"/>
      <c r="U974" s="3"/>
    </row>
    <row r="975" spans="5:21">
      <c r="E975" s="273">
        <f t="shared" ca="1" si="144"/>
        <v>791</v>
      </c>
      <c r="F975" s="272">
        <f t="shared" ca="1" si="143"/>
        <v>33.939310369291391</v>
      </c>
      <c r="G975" s="246">
        <v>35.66863736404288</v>
      </c>
      <c r="H975" s="259"/>
      <c r="I975" s="75"/>
      <c r="J975" s="258"/>
      <c r="K975" s="258"/>
      <c r="L975" s="258"/>
      <c r="M975" s="258"/>
      <c r="N975" s="258"/>
      <c r="O975" s="258"/>
      <c r="P975" s="258"/>
      <c r="Q975" s="258"/>
      <c r="R975" s="258"/>
      <c r="S975" s="258"/>
      <c r="T975" s="3"/>
      <c r="U975" s="3"/>
    </row>
    <row r="976" spans="5:21">
      <c r="E976" s="273">
        <f t="shared" ca="1" si="144"/>
        <v>792</v>
      </c>
      <c r="F976" s="272">
        <f t="shared" ca="1" si="143"/>
        <v>34.875647096547915</v>
      </c>
      <c r="G976" s="246">
        <v>35.669324094677187</v>
      </c>
      <c r="H976" s="259"/>
      <c r="I976" s="75"/>
      <c r="J976" s="258"/>
      <c r="K976" s="258"/>
      <c r="L976" s="258"/>
      <c r="M976" s="258"/>
      <c r="N976" s="258"/>
      <c r="O976" s="258"/>
      <c r="P976" s="258"/>
      <c r="Q976" s="258"/>
      <c r="R976" s="258"/>
      <c r="S976" s="258"/>
      <c r="T976" s="3"/>
      <c r="U976" s="3"/>
    </row>
    <row r="977" spans="5:21">
      <c r="E977" s="273">
        <f t="shared" ca="1" si="144"/>
        <v>793</v>
      </c>
      <c r="F977" s="272">
        <f t="shared" ca="1" si="143"/>
        <v>29.854057405837871</v>
      </c>
      <c r="G977" s="246">
        <v>35.671602102419669</v>
      </c>
      <c r="H977" s="259"/>
      <c r="I977" s="75"/>
      <c r="J977" s="258"/>
      <c r="K977" s="258"/>
      <c r="L977" s="258"/>
      <c r="M977" s="258"/>
      <c r="N977" s="258"/>
      <c r="O977" s="258"/>
      <c r="P977" s="258"/>
      <c r="Q977" s="258"/>
      <c r="R977" s="258"/>
      <c r="S977" s="258"/>
      <c r="T977" s="3"/>
      <c r="U977" s="3"/>
    </row>
    <row r="978" spans="5:21">
      <c r="E978" s="273">
        <f t="shared" ca="1" si="144"/>
        <v>794</v>
      </c>
      <c r="F978" s="272">
        <f t="shared" ca="1" si="143"/>
        <v>37.525423045186479</v>
      </c>
      <c r="G978" s="246">
        <v>35.672515877279643</v>
      </c>
      <c r="H978" s="259"/>
      <c r="I978" s="75"/>
      <c r="J978" s="258"/>
      <c r="K978" s="258"/>
      <c r="L978" s="258"/>
      <c r="M978" s="258"/>
      <c r="N978" s="258"/>
      <c r="O978" s="258"/>
      <c r="P978" s="258"/>
      <c r="Q978" s="258"/>
      <c r="R978" s="258"/>
      <c r="S978" s="258"/>
      <c r="T978" s="3"/>
      <c r="U978" s="3"/>
    </row>
    <row r="979" spans="5:21">
      <c r="E979" s="273">
        <f t="shared" ca="1" si="144"/>
        <v>795</v>
      </c>
      <c r="F979" s="272">
        <f t="shared" ca="1" si="143"/>
        <v>34.571383941744593</v>
      </c>
      <c r="G979" s="246">
        <v>35.677317339203704</v>
      </c>
      <c r="H979" s="259"/>
      <c r="I979" s="75"/>
      <c r="J979" s="258"/>
      <c r="K979" s="258"/>
      <c r="L979" s="258"/>
      <c r="M979" s="258"/>
      <c r="N979" s="258"/>
      <c r="O979" s="258"/>
      <c r="P979" s="258"/>
      <c r="Q979" s="258"/>
      <c r="R979" s="258"/>
      <c r="S979" s="258"/>
      <c r="T979" s="3"/>
      <c r="U979" s="3"/>
    </row>
    <row r="980" spans="5:21">
      <c r="E980" s="273">
        <f t="shared" ca="1" si="144"/>
        <v>796</v>
      </c>
      <c r="F980" s="272">
        <f t="shared" ca="1" si="143"/>
        <v>35.02115638450335</v>
      </c>
      <c r="G980" s="246">
        <v>35.68055670585656</v>
      </c>
      <c r="H980" s="259"/>
      <c r="I980" s="75"/>
      <c r="J980" s="258"/>
      <c r="K980" s="258"/>
      <c r="L980" s="258"/>
      <c r="M980" s="258"/>
      <c r="N980" s="258"/>
      <c r="O980" s="258"/>
      <c r="P980" s="258"/>
      <c r="Q980" s="258"/>
      <c r="R980" s="258"/>
      <c r="S980" s="258"/>
      <c r="T980" s="3"/>
      <c r="U980" s="3"/>
    </row>
    <row r="981" spans="5:21">
      <c r="E981" s="273">
        <f t="shared" ca="1" si="144"/>
        <v>797</v>
      </c>
      <c r="F981" s="272">
        <f t="shared" ca="1" si="143"/>
        <v>34.865595836008858</v>
      </c>
      <c r="G981" s="246">
        <v>35.693257594656579</v>
      </c>
      <c r="H981" s="259"/>
      <c r="I981" s="75"/>
      <c r="J981" s="258"/>
      <c r="K981" s="258"/>
      <c r="L981" s="258"/>
      <c r="M981" s="258"/>
      <c r="N981" s="258"/>
      <c r="O981" s="258"/>
      <c r="P981" s="258"/>
      <c r="Q981" s="258"/>
      <c r="R981" s="258"/>
      <c r="S981" s="258"/>
      <c r="T981" s="3"/>
      <c r="U981" s="3"/>
    </row>
    <row r="982" spans="5:21">
      <c r="E982" s="273">
        <f t="shared" ca="1" si="144"/>
        <v>798</v>
      </c>
      <c r="F982" s="272">
        <f t="shared" ca="1" si="143"/>
        <v>39.567554691764371</v>
      </c>
      <c r="G982" s="246">
        <v>35.699980767470471</v>
      </c>
      <c r="H982" s="259"/>
      <c r="I982" s="75"/>
      <c r="J982" s="258"/>
      <c r="K982" s="258"/>
      <c r="L982" s="258"/>
      <c r="M982" s="258"/>
      <c r="N982" s="258"/>
      <c r="O982" s="258"/>
      <c r="P982" s="258"/>
      <c r="Q982" s="258"/>
      <c r="R982" s="258"/>
      <c r="S982" s="258"/>
      <c r="T982" s="3"/>
      <c r="U982" s="3"/>
    </row>
    <row r="983" spans="5:21">
      <c r="E983" s="273">
        <f t="shared" ca="1" si="144"/>
        <v>799</v>
      </c>
      <c r="F983" s="272">
        <f t="shared" ca="1" si="143"/>
        <v>33.231349498484462</v>
      </c>
      <c r="G983" s="246">
        <v>35.700513013648973</v>
      </c>
      <c r="H983" s="259"/>
      <c r="I983" s="75"/>
      <c r="J983" s="258"/>
      <c r="K983" s="258"/>
      <c r="L983" s="258"/>
      <c r="M983" s="258"/>
      <c r="N983" s="258"/>
      <c r="O983" s="258"/>
      <c r="P983" s="258"/>
      <c r="Q983" s="258"/>
      <c r="R983" s="258"/>
      <c r="S983" s="258"/>
      <c r="T983" s="3"/>
      <c r="U983" s="3"/>
    </row>
    <row r="984" spans="5:21">
      <c r="E984" s="273">
        <f t="shared" ca="1" si="144"/>
        <v>800</v>
      </c>
      <c r="F984" s="272">
        <f t="shared" ca="1" si="143"/>
        <v>33.904915253852145</v>
      </c>
      <c r="G984" s="246">
        <v>35.715454030946262</v>
      </c>
      <c r="H984" s="259"/>
      <c r="I984" s="75"/>
      <c r="J984" s="258"/>
      <c r="K984" s="258"/>
      <c r="L984" s="258"/>
      <c r="M984" s="258"/>
      <c r="N984" s="258"/>
      <c r="O984" s="258"/>
      <c r="P984" s="258"/>
      <c r="Q984" s="258"/>
      <c r="R984" s="258"/>
      <c r="S984" s="258"/>
      <c r="T984" s="3"/>
      <c r="U984" s="3"/>
    </row>
    <row r="985" spans="5:21">
      <c r="E985" s="273">
        <f t="shared" ca="1" si="144"/>
        <v>801</v>
      </c>
      <c r="F985" s="272">
        <f t="shared" ca="1" si="143"/>
        <v>32.125077036191648</v>
      </c>
      <c r="G985" s="246">
        <v>35.729598362353002</v>
      </c>
      <c r="H985" s="259"/>
      <c r="I985" s="75"/>
      <c r="J985" s="258"/>
      <c r="K985" s="258"/>
      <c r="L985" s="258"/>
      <c r="M985" s="258"/>
      <c r="N985" s="258"/>
      <c r="O985" s="258"/>
      <c r="P985" s="258"/>
      <c r="Q985" s="258"/>
      <c r="R985" s="258"/>
      <c r="S985" s="258"/>
      <c r="T985" s="3"/>
      <c r="U985" s="3"/>
    </row>
    <row r="986" spans="5:21">
      <c r="E986" s="273">
        <f t="shared" ca="1" si="144"/>
        <v>802</v>
      </c>
      <c r="F986" s="272">
        <f t="shared" ca="1" si="143"/>
        <v>37.011410051509117</v>
      </c>
      <c r="G986" s="246">
        <v>35.754009722687755</v>
      </c>
      <c r="H986" s="259"/>
      <c r="I986" s="75"/>
      <c r="J986" s="258"/>
      <c r="K986" s="258"/>
      <c r="L986" s="258"/>
      <c r="M986" s="258"/>
      <c r="N986" s="258"/>
      <c r="O986" s="258"/>
      <c r="P986" s="258"/>
      <c r="Q986" s="258"/>
      <c r="R986" s="258"/>
      <c r="S986" s="258"/>
      <c r="T986" s="3"/>
      <c r="U986" s="3"/>
    </row>
    <row r="987" spans="5:21">
      <c r="E987" s="273">
        <f t="shared" ca="1" si="144"/>
        <v>803</v>
      </c>
      <c r="F987" s="272">
        <f t="shared" ca="1" si="143"/>
        <v>34.66578440567843</v>
      </c>
      <c r="G987" s="246">
        <v>35.767465153592354</v>
      </c>
      <c r="H987" s="259"/>
      <c r="I987" s="75"/>
      <c r="J987" s="258"/>
      <c r="K987" s="258"/>
      <c r="L987" s="258"/>
      <c r="M987" s="258"/>
      <c r="N987" s="258"/>
      <c r="O987" s="258"/>
      <c r="P987" s="258"/>
      <c r="Q987" s="258"/>
      <c r="R987" s="258"/>
      <c r="S987" s="258"/>
      <c r="T987" s="3"/>
      <c r="U987" s="3"/>
    </row>
    <row r="988" spans="5:21">
      <c r="E988" s="273">
        <f t="shared" ca="1" si="144"/>
        <v>804</v>
      </c>
      <c r="F988" s="272">
        <f t="shared" ca="1" si="143"/>
        <v>34.683045461145284</v>
      </c>
      <c r="G988" s="246">
        <v>35.770184995011761</v>
      </c>
      <c r="H988" s="259"/>
      <c r="I988" s="75"/>
      <c r="J988" s="258"/>
      <c r="K988" s="258"/>
      <c r="L988" s="258"/>
      <c r="M988" s="258"/>
      <c r="N988" s="258"/>
      <c r="O988" s="258"/>
      <c r="P988" s="258"/>
      <c r="Q988" s="258"/>
      <c r="R988" s="258"/>
      <c r="S988" s="258"/>
      <c r="T988" s="3"/>
      <c r="U988" s="3"/>
    </row>
    <row r="989" spans="5:21">
      <c r="E989" s="273">
        <f t="shared" ca="1" si="144"/>
        <v>805</v>
      </c>
      <c r="F989" s="272">
        <f t="shared" ca="1" si="143"/>
        <v>32.194437564007551</v>
      </c>
      <c r="G989" s="246">
        <v>35.789149550374482</v>
      </c>
      <c r="H989" s="259"/>
      <c r="I989" s="75"/>
      <c r="J989" s="258"/>
      <c r="K989" s="258"/>
      <c r="L989" s="258"/>
      <c r="M989" s="258"/>
      <c r="N989" s="258"/>
      <c r="O989" s="258"/>
      <c r="P989" s="258"/>
      <c r="Q989" s="258"/>
      <c r="R989" s="258"/>
      <c r="S989" s="258"/>
      <c r="T989" s="3"/>
      <c r="U989" s="3"/>
    </row>
    <row r="990" spans="5:21">
      <c r="E990" s="273">
        <f t="shared" ca="1" si="144"/>
        <v>806</v>
      </c>
      <c r="F990" s="272">
        <f t="shared" ca="1" si="143"/>
        <v>34.768235013570816</v>
      </c>
      <c r="G990" s="246">
        <v>35.791933572421023</v>
      </c>
      <c r="H990" s="259"/>
      <c r="I990" s="75"/>
      <c r="J990" s="258"/>
      <c r="K990" s="258"/>
      <c r="L990" s="258"/>
      <c r="M990" s="258"/>
      <c r="N990" s="258"/>
      <c r="O990" s="258"/>
      <c r="P990" s="258"/>
      <c r="Q990" s="258"/>
      <c r="R990" s="258"/>
      <c r="S990" s="258"/>
      <c r="T990" s="3"/>
      <c r="U990" s="3"/>
    </row>
    <row r="991" spans="5:21">
      <c r="E991" s="273">
        <f t="shared" ca="1" si="144"/>
        <v>807</v>
      </c>
      <c r="F991" s="272">
        <f t="shared" ca="1" si="143"/>
        <v>34.205367580588856</v>
      </c>
      <c r="G991" s="246">
        <v>35.796104158783628</v>
      </c>
      <c r="H991" s="259"/>
      <c r="I991" s="75"/>
      <c r="J991" s="258"/>
      <c r="K991" s="258"/>
      <c r="L991" s="258"/>
      <c r="M991" s="258"/>
      <c r="N991" s="258"/>
      <c r="O991" s="258"/>
      <c r="P991" s="258"/>
      <c r="Q991" s="258"/>
      <c r="R991" s="258"/>
      <c r="S991" s="258"/>
      <c r="T991" s="3"/>
      <c r="U991" s="3"/>
    </row>
    <row r="992" spans="5:21">
      <c r="E992" s="273">
        <f t="shared" ca="1" si="144"/>
        <v>808</v>
      </c>
      <c r="F992" s="272">
        <f t="shared" ca="1" si="143"/>
        <v>34.09110514597284</v>
      </c>
      <c r="G992" s="246">
        <v>35.799384682672823</v>
      </c>
      <c r="H992" s="259"/>
      <c r="I992" s="75"/>
      <c r="J992" s="258"/>
      <c r="K992" s="258"/>
      <c r="L992" s="258"/>
      <c r="M992" s="258"/>
      <c r="N992" s="258"/>
      <c r="O992" s="258"/>
      <c r="P992" s="258"/>
      <c r="Q992" s="258"/>
      <c r="R992" s="258"/>
      <c r="S992" s="258"/>
      <c r="T992" s="3"/>
      <c r="U992" s="3"/>
    </row>
    <row r="993" spans="5:21">
      <c r="E993" s="273">
        <f t="shared" ca="1" si="144"/>
        <v>809</v>
      </c>
      <c r="F993" s="272">
        <f t="shared" ca="1" si="143"/>
        <v>36.196365103915454</v>
      </c>
      <c r="G993" s="246">
        <v>35.815972322210328</v>
      </c>
      <c r="H993" s="259"/>
      <c r="I993" s="75"/>
      <c r="J993" s="258"/>
      <c r="K993" s="258"/>
      <c r="L993" s="258"/>
      <c r="M993" s="258"/>
      <c r="N993" s="258"/>
      <c r="O993" s="258"/>
      <c r="P993" s="258"/>
      <c r="Q993" s="258"/>
      <c r="R993" s="258"/>
      <c r="S993" s="258"/>
      <c r="T993" s="3"/>
      <c r="U993" s="3"/>
    </row>
    <row r="994" spans="5:21">
      <c r="E994" s="273">
        <f t="shared" ca="1" si="144"/>
        <v>810</v>
      </c>
      <c r="F994" s="272">
        <f t="shared" ca="1" si="143"/>
        <v>38.311287150055186</v>
      </c>
      <c r="G994" s="246">
        <v>35.824090333564961</v>
      </c>
      <c r="H994" s="259"/>
      <c r="I994" s="75"/>
      <c r="J994" s="258"/>
      <c r="K994" s="258"/>
      <c r="L994" s="258"/>
      <c r="M994" s="258"/>
      <c r="N994" s="258"/>
      <c r="O994" s="258"/>
      <c r="P994" s="258"/>
      <c r="Q994" s="258"/>
      <c r="R994" s="258"/>
      <c r="S994" s="258"/>
      <c r="T994" s="3"/>
      <c r="U994" s="3"/>
    </row>
    <row r="995" spans="5:21">
      <c r="E995" s="273">
        <f t="shared" ca="1" si="144"/>
        <v>811</v>
      </c>
      <c r="F995" s="272">
        <f t="shared" ca="1" si="143"/>
        <v>39.818922287179191</v>
      </c>
      <c r="G995" s="246">
        <v>35.853681114192646</v>
      </c>
      <c r="H995" s="259"/>
      <c r="I995" s="75"/>
      <c r="J995" s="258"/>
      <c r="K995" s="258"/>
      <c r="L995" s="258"/>
      <c r="M995" s="258"/>
      <c r="N995" s="258"/>
      <c r="O995" s="258"/>
      <c r="P995" s="258"/>
      <c r="Q995" s="258"/>
      <c r="R995" s="258"/>
      <c r="S995" s="258"/>
      <c r="T995" s="3"/>
      <c r="U995" s="3"/>
    </row>
    <row r="996" spans="5:21">
      <c r="E996" s="273">
        <f t="shared" ca="1" si="144"/>
        <v>812</v>
      </c>
      <c r="F996" s="272">
        <f t="shared" ca="1" si="143"/>
        <v>36.655557195504663</v>
      </c>
      <c r="G996" s="246">
        <v>35.863484094574616</v>
      </c>
      <c r="H996" s="259"/>
      <c r="I996" s="75"/>
      <c r="J996" s="258"/>
      <c r="K996" s="258"/>
      <c r="L996" s="258"/>
      <c r="M996" s="258"/>
      <c r="N996" s="258"/>
      <c r="O996" s="258"/>
      <c r="P996" s="258"/>
      <c r="Q996" s="258"/>
      <c r="R996" s="258"/>
      <c r="S996" s="258"/>
      <c r="T996" s="3"/>
      <c r="U996" s="3"/>
    </row>
    <row r="997" spans="5:21">
      <c r="E997" s="273">
        <f t="shared" ca="1" si="144"/>
        <v>813</v>
      </c>
      <c r="F997" s="272">
        <f t="shared" ca="1" si="143"/>
        <v>34.065501429830654</v>
      </c>
      <c r="G997" s="246">
        <v>35.863678456203949</v>
      </c>
      <c r="H997" s="259"/>
      <c r="I997" s="75"/>
      <c r="J997" s="258"/>
      <c r="K997" s="258"/>
      <c r="L997" s="258"/>
      <c r="M997" s="258"/>
      <c r="N997" s="258"/>
      <c r="O997" s="258"/>
      <c r="P997" s="258"/>
      <c r="Q997" s="258"/>
      <c r="R997" s="258"/>
      <c r="S997" s="258"/>
      <c r="T997" s="3"/>
      <c r="U997" s="3"/>
    </row>
    <row r="998" spans="5:21">
      <c r="E998" s="273">
        <f t="shared" ca="1" si="144"/>
        <v>814</v>
      </c>
      <c r="F998" s="272">
        <f t="shared" ca="1" si="143"/>
        <v>36.133630295622979</v>
      </c>
      <c r="G998" s="246">
        <v>35.871763300302938</v>
      </c>
      <c r="H998" s="259"/>
      <c r="I998" s="75"/>
      <c r="J998" s="258"/>
      <c r="K998" s="258"/>
      <c r="L998" s="258"/>
      <c r="M998" s="258"/>
      <c r="N998" s="258"/>
      <c r="O998" s="258"/>
      <c r="P998" s="258"/>
      <c r="Q998" s="258"/>
      <c r="R998" s="258"/>
      <c r="S998" s="258"/>
      <c r="T998" s="3"/>
      <c r="U998" s="3"/>
    </row>
    <row r="999" spans="5:21">
      <c r="E999" s="273">
        <f t="shared" ca="1" si="144"/>
        <v>815</v>
      </c>
      <c r="F999" s="272">
        <f t="shared" ca="1" si="143"/>
        <v>32.693309555085541</v>
      </c>
      <c r="G999" s="246">
        <v>35.874850563026627</v>
      </c>
      <c r="H999" s="259"/>
      <c r="I999" s="75"/>
      <c r="J999" s="258"/>
      <c r="K999" s="258"/>
      <c r="L999" s="258"/>
      <c r="M999" s="258"/>
      <c r="N999" s="258"/>
      <c r="O999" s="258"/>
      <c r="P999" s="258"/>
      <c r="Q999" s="258"/>
      <c r="R999" s="258"/>
      <c r="S999" s="258"/>
      <c r="T999" s="3"/>
      <c r="U999" s="3"/>
    </row>
    <row r="1000" spans="5:21">
      <c r="E1000" s="273">
        <f t="shared" ca="1" si="144"/>
        <v>816</v>
      </c>
      <c r="F1000" s="272">
        <f t="shared" ca="1" si="143"/>
        <v>34.978626494956181</v>
      </c>
      <c r="G1000" s="246">
        <v>35.889797215495406</v>
      </c>
      <c r="H1000" s="259"/>
      <c r="I1000" s="75"/>
      <c r="J1000" s="258"/>
      <c r="K1000" s="258"/>
      <c r="L1000" s="258"/>
      <c r="M1000" s="258"/>
      <c r="N1000" s="258"/>
      <c r="O1000" s="258"/>
      <c r="P1000" s="258"/>
      <c r="Q1000" s="258"/>
      <c r="R1000" s="258"/>
      <c r="S1000" s="258"/>
      <c r="T1000" s="3"/>
      <c r="U1000" s="3"/>
    </row>
    <row r="1001" spans="5:21">
      <c r="E1001" s="273">
        <f t="shared" ca="1" si="144"/>
        <v>817</v>
      </c>
      <c r="F1001" s="272">
        <f t="shared" ca="1" si="143"/>
        <v>34.6833858290709</v>
      </c>
      <c r="G1001" s="246">
        <v>35.894267589078986</v>
      </c>
      <c r="H1001" s="259"/>
      <c r="I1001" s="75"/>
      <c r="J1001" s="258"/>
      <c r="K1001" s="258"/>
      <c r="L1001" s="258"/>
      <c r="M1001" s="258"/>
      <c r="N1001" s="258"/>
      <c r="O1001" s="258"/>
      <c r="P1001" s="258"/>
      <c r="Q1001" s="258"/>
      <c r="R1001" s="258"/>
      <c r="S1001" s="258"/>
      <c r="T1001" s="3"/>
      <c r="U1001" s="3"/>
    </row>
    <row r="1002" spans="5:21">
      <c r="E1002" s="273">
        <f t="shared" ca="1" si="144"/>
        <v>818</v>
      </c>
      <c r="F1002" s="272">
        <f t="shared" ca="1" si="143"/>
        <v>31.495359291566491</v>
      </c>
      <c r="G1002" s="246">
        <v>35.912918642460014</v>
      </c>
      <c r="H1002" s="259"/>
      <c r="I1002" s="75"/>
      <c r="J1002" s="258"/>
      <c r="K1002" s="258"/>
      <c r="L1002" s="258"/>
      <c r="M1002" s="258"/>
      <c r="N1002" s="258"/>
      <c r="O1002" s="258"/>
      <c r="P1002" s="258"/>
      <c r="Q1002" s="258"/>
      <c r="R1002" s="258"/>
      <c r="S1002" s="258"/>
      <c r="T1002" s="3"/>
      <c r="U1002" s="3"/>
    </row>
    <row r="1003" spans="5:21">
      <c r="E1003" s="273">
        <f t="shared" ca="1" si="144"/>
        <v>819</v>
      </c>
      <c r="F1003" s="272">
        <f t="shared" ca="1" si="143"/>
        <v>32.588609540025331</v>
      </c>
      <c r="G1003" s="246">
        <v>35.917963930104285</v>
      </c>
      <c r="H1003" s="259"/>
      <c r="I1003" s="75"/>
      <c r="J1003" s="258"/>
      <c r="K1003" s="258"/>
      <c r="L1003" s="258"/>
      <c r="M1003" s="258"/>
      <c r="N1003" s="258"/>
      <c r="O1003" s="258"/>
      <c r="P1003" s="258"/>
      <c r="Q1003" s="258"/>
      <c r="R1003" s="258"/>
      <c r="S1003" s="258"/>
      <c r="T1003" s="3"/>
      <c r="U1003" s="3"/>
    </row>
    <row r="1004" spans="5:21">
      <c r="E1004" s="273">
        <f t="shared" ca="1" si="144"/>
        <v>820</v>
      </c>
      <c r="F1004" s="272">
        <f t="shared" ca="1" si="143"/>
        <v>29.412623236890894</v>
      </c>
      <c r="G1004" s="246">
        <v>35.925105367180016</v>
      </c>
      <c r="H1004" s="259"/>
      <c r="I1004" s="75"/>
      <c r="J1004" s="258"/>
      <c r="K1004" s="258"/>
      <c r="L1004" s="258"/>
      <c r="M1004" s="258"/>
      <c r="N1004" s="258"/>
      <c r="O1004" s="258"/>
      <c r="P1004" s="258"/>
      <c r="Q1004" s="258"/>
      <c r="R1004" s="258"/>
      <c r="S1004" s="258"/>
      <c r="T1004" s="3"/>
      <c r="U1004" s="3"/>
    </row>
    <row r="1005" spans="5:21">
      <c r="E1005" s="273">
        <f t="shared" ca="1" si="144"/>
        <v>821</v>
      </c>
      <c r="F1005" s="272">
        <f t="shared" ca="1" si="143"/>
        <v>31.003693974444616</v>
      </c>
      <c r="G1005" s="246">
        <v>35.932959554095071</v>
      </c>
      <c r="H1005" s="259"/>
      <c r="I1005" s="75"/>
      <c r="J1005" s="258"/>
      <c r="K1005" s="258"/>
      <c r="L1005" s="258"/>
      <c r="M1005" s="258"/>
      <c r="N1005" s="258"/>
      <c r="O1005" s="258"/>
      <c r="P1005" s="258"/>
      <c r="Q1005" s="258"/>
      <c r="R1005" s="258"/>
      <c r="S1005" s="258"/>
      <c r="T1005" s="3"/>
      <c r="U1005" s="3"/>
    </row>
    <row r="1006" spans="5:21">
      <c r="E1006" s="273">
        <f t="shared" ca="1" si="144"/>
        <v>822</v>
      </c>
      <c r="F1006" s="272">
        <f t="shared" ca="1" si="143"/>
        <v>34.275348872121818</v>
      </c>
      <c r="G1006" s="246">
        <v>35.934142920978388</v>
      </c>
      <c r="H1006" s="259"/>
      <c r="I1006" s="75"/>
      <c r="J1006" s="258"/>
      <c r="K1006" s="258"/>
      <c r="L1006" s="258"/>
      <c r="M1006" s="258"/>
      <c r="N1006" s="258"/>
      <c r="O1006" s="258"/>
      <c r="P1006" s="258"/>
      <c r="Q1006" s="258"/>
      <c r="R1006" s="258"/>
      <c r="S1006" s="258"/>
      <c r="T1006" s="3"/>
      <c r="U1006" s="3"/>
    </row>
    <row r="1007" spans="5:21">
      <c r="E1007" s="273">
        <f t="shared" ca="1" si="144"/>
        <v>823</v>
      </c>
      <c r="F1007" s="272">
        <f t="shared" ca="1" si="143"/>
        <v>38.243989708691316</v>
      </c>
      <c r="G1007" s="246">
        <v>35.943021968935902</v>
      </c>
      <c r="H1007" s="259"/>
      <c r="I1007" s="75"/>
      <c r="J1007" s="258"/>
      <c r="K1007" s="258"/>
      <c r="L1007" s="258"/>
      <c r="M1007" s="258"/>
      <c r="N1007" s="258"/>
      <c r="O1007" s="258"/>
      <c r="P1007" s="258"/>
      <c r="Q1007" s="258"/>
      <c r="R1007" s="258"/>
      <c r="S1007" s="258"/>
      <c r="T1007" s="3"/>
      <c r="U1007" s="3"/>
    </row>
    <row r="1008" spans="5:21">
      <c r="E1008" s="273">
        <f t="shared" ca="1" si="144"/>
        <v>824</v>
      </c>
      <c r="F1008" s="272">
        <f t="shared" ca="1" si="143"/>
        <v>31.356633357928896</v>
      </c>
      <c r="G1008" s="246">
        <v>35.944802345520174</v>
      </c>
      <c r="H1008" s="259"/>
      <c r="I1008" s="75"/>
      <c r="J1008" s="258"/>
      <c r="K1008" s="258"/>
      <c r="L1008" s="258"/>
      <c r="M1008" s="258"/>
      <c r="N1008" s="258"/>
      <c r="O1008" s="258"/>
      <c r="P1008" s="258"/>
      <c r="Q1008" s="258"/>
      <c r="R1008" s="258"/>
      <c r="S1008" s="258"/>
      <c r="T1008" s="3"/>
      <c r="U1008" s="3"/>
    </row>
    <row r="1009" spans="5:21">
      <c r="E1009" s="273">
        <f t="shared" ca="1" si="144"/>
        <v>825</v>
      </c>
      <c r="F1009" s="272">
        <f t="shared" ca="1" si="143"/>
        <v>34.314044928995997</v>
      </c>
      <c r="G1009" s="246">
        <v>35.955476550680039</v>
      </c>
      <c r="H1009" s="259"/>
      <c r="I1009" s="75"/>
      <c r="J1009" s="258"/>
      <c r="K1009" s="258"/>
      <c r="L1009" s="258"/>
      <c r="M1009" s="258"/>
      <c r="N1009" s="258"/>
      <c r="O1009" s="258"/>
      <c r="P1009" s="258"/>
      <c r="Q1009" s="258"/>
      <c r="R1009" s="258"/>
      <c r="S1009" s="258"/>
      <c r="T1009" s="3"/>
      <c r="U1009" s="3"/>
    </row>
    <row r="1010" spans="5:21">
      <c r="E1010" s="273">
        <f t="shared" ca="1" si="144"/>
        <v>826</v>
      </c>
      <c r="F1010" s="272">
        <f t="shared" ca="1" si="143"/>
        <v>35.172475317816058</v>
      </c>
      <c r="G1010" s="246">
        <v>35.956810231693019</v>
      </c>
      <c r="H1010" s="259"/>
      <c r="I1010" s="75"/>
      <c r="J1010" s="258"/>
      <c r="K1010" s="258"/>
      <c r="L1010" s="258"/>
      <c r="M1010" s="258"/>
      <c r="N1010" s="258"/>
      <c r="O1010" s="258"/>
      <c r="P1010" s="258"/>
      <c r="Q1010" s="258"/>
      <c r="R1010" s="258"/>
      <c r="S1010" s="258"/>
      <c r="T1010" s="3"/>
      <c r="U1010" s="3"/>
    </row>
    <row r="1011" spans="5:21">
      <c r="E1011" s="273">
        <f t="shared" ca="1" si="144"/>
        <v>827</v>
      </c>
      <c r="F1011" s="272">
        <f t="shared" ca="1" si="143"/>
        <v>32.884532140815885</v>
      </c>
      <c r="G1011" s="246">
        <v>35.961441630631342</v>
      </c>
      <c r="H1011" s="259"/>
      <c r="I1011" s="75"/>
      <c r="J1011" s="258"/>
      <c r="K1011" s="258"/>
      <c r="L1011" s="258"/>
      <c r="M1011" s="258"/>
      <c r="N1011" s="258"/>
      <c r="O1011" s="258"/>
      <c r="P1011" s="258"/>
      <c r="Q1011" s="258"/>
      <c r="R1011" s="258"/>
      <c r="S1011" s="258"/>
      <c r="T1011" s="3"/>
      <c r="U1011" s="3"/>
    </row>
    <row r="1012" spans="5:21">
      <c r="E1012" s="273">
        <f t="shared" ca="1" si="144"/>
        <v>828</v>
      </c>
      <c r="F1012" s="272">
        <f t="shared" ca="1" si="143"/>
        <v>33.717922107252214</v>
      </c>
      <c r="G1012" s="246">
        <v>35.966818052791083</v>
      </c>
      <c r="H1012" s="259"/>
      <c r="I1012" s="75"/>
      <c r="J1012" s="258"/>
      <c r="K1012" s="258"/>
      <c r="L1012" s="258"/>
      <c r="M1012" s="258"/>
      <c r="N1012" s="258"/>
      <c r="O1012" s="258"/>
      <c r="P1012" s="258"/>
      <c r="Q1012" s="258"/>
      <c r="R1012" s="258"/>
      <c r="S1012" s="258"/>
      <c r="T1012" s="3"/>
      <c r="U1012" s="3"/>
    </row>
    <row r="1013" spans="5:21">
      <c r="E1013" s="273">
        <f t="shared" ca="1" si="144"/>
        <v>829</v>
      </c>
      <c r="F1013" s="272">
        <f t="shared" ca="1" si="143"/>
        <v>34.835870324655289</v>
      </c>
      <c r="G1013" s="246">
        <v>35.967232063501669</v>
      </c>
      <c r="H1013" s="259"/>
      <c r="I1013" s="75"/>
      <c r="J1013" s="258"/>
      <c r="K1013" s="258"/>
      <c r="L1013" s="258"/>
      <c r="M1013" s="258"/>
      <c r="N1013" s="258"/>
      <c r="O1013" s="258"/>
      <c r="P1013" s="258"/>
      <c r="Q1013" s="258"/>
      <c r="R1013" s="258"/>
      <c r="S1013" s="258"/>
      <c r="T1013" s="3"/>
      <c r="U1013" s="3"/>
    </row>
    <row r="1014" spans="5:21">
      <c r="E1014" s="273">
        <f t="shared" ca="1" si="144"/>
        <v>830</v>
      </c>
      <c r="F1014" s="272">
        <f t="shared" ca="1" si="143"/>
        <v>33.760712710439471</v>
      </c>
      <c r="G1014" s="246">
        <v>35.968048374981279</v>
      </c>
      <c r="H1014" s="259"/>
      <c r="I1014" s="75"/>
      <c r="J1014" s="258"/>
      <c r="K1014" s="258"/>
      <c r="L1014" s="258"/>
      <c r="M1014" s="258"/>
      <c r="N1014" s="258"/>
      <c r="O1014" s="258"/>
      <c r="P1014" s="258"/>
      <c r="Q1014" s="258"/>
      <c r="R1014" s="258"/>
      <c r="S1014" s="258"/>
      <c r="T1014" s="3"/>
      <c r="U1014" s="3"/>
    </row>
    <row r="1015" spans="5:21">
      <c r="E1015" s="273">
        <f t="shared" ca="1" si="144"/>
        <v>831</v>
      </c>
      <c r="F1015" s="272">
        <f t="shared" ca="1" si="143"/>
        <v>35.253706869160084</v>
      </c>
      <c r="G1015" s="246">
        <v>35.977700893385069</v>
      </c>
      <c r="H1015" s="259"/>
      <c r="I1015" s="75"/>
      <c r="J1015" s="258"/>
      <c r="K1015" s="258"/>
      <c r="L1015" s="258"/>
      <c r="M1015" s="258"/>
      <c r="N1015" s="258"/>
      <c r="O1015" s="258"/>
      <c r="P1015" s="258"/>
      <c r="Q1015" s="258"/>
      <c r="R1015" s="258"/>
      <c r="S1015" s="258"/>
      <c r="T1015" s="3"/>
      <c r="U1015" s="3"/>
    </row>
    <row r="1016" spans="5:21">
      <c r="E1016" s="273">
        <f t="shared" ca="1" si="144"/>
        <v>832</v>
      </c>
      <c r="F1016" s="272">
        <f t="shared" ca="1" si="143"/>
        <v>34.693427857792578</v>
      </c>
      <c r="G1016" s="246">
        <v>35.978066798255476</v>
      </c>
      <c r="H1016" s="259"/>
      <c r="I1016" s="75"/>
      <c r="J1016" s="258"/>
      <c r="K1016" s="258"/>
      <c r="L1016" s="258"/>
      <c r="M1016" s="258"/>
      <c r="N1016" s="258"/>
      <c r="O1016" s="258"/>
      <c r="P1016" s="258"/>
      <c r="Q1016" s="258"/>
      <c r="R1016" s="258"/>
      <c r="S1016" s="258"/>
      <c r="T1016" s="3"/>
      <c r="U1016" s="3"/>
    </row>
    <row r="1017" spans="5:21">
      <c r="E1017" s="273">
        <f t="shared" ca="1" si="144"/>
        <v>833</v>
      </c>
      <c r="F1017" s="272">
        <f t="shared" ref="F1017:F1080" ca="1" si="145">NORMINV(RAND(),$O$186,($O$187-$O$185)/$O$188)</f>
        <v>32.020608786812119</v>
      </c>
      <c r="G1017" s="246">
        <v>35.983690949948546</v>
      </c>
      <c r="H1017" s="259"/>
      <c r="I1017" s="75"/>
      <c r="J1017" s="258"/>
      <c r="K1017" s="258"/>
      <c r="L1017" s="258"/>
      <c r="M1017" s="258"/>
      <c r="N1017" s="258"/>
      <c r="O1017" s="258"/>
      <c r="P1017" s="258"/>
      <c r="Q1017" s="258"/>
      <c r="R1017" s="258"/>
      <c r="S1017" s="258"/>
      <c r="T1017" s="3"/>
      <c r="U1017" s="3"/>
    </row>
    <row r="1018" spans="5:21">
      <c r="E1018" s="273">
        <f t="shared" ref="E1018:E1081" ca="1" si="146">IF(F1018&lt;&gt;0,E1017+1,"")</f>
        <v>834</v>
      </c>
      <c r="F1018" s="272">
        <f t="shared" ca="1" si="145"/>
        <v>40.559246664885521</v>
      </c>
      <c r="G1018" s="246">
        <v>35.988231785327663</v>
      </c>
      <c r="H1018" s="259"/>
      <c r="I1018" s="75"/>
      <c r="J1018" s="258"/>
      <c r="K1018" s="258"/>
      <c r="L1018" s="258"/>
      <c r="M1018" s="258"/>
      <c r="N1018" s="258"/>
      <c r="O1018" s="258"/>
      <c r="P1018" s="258"/>
      <c r="Q1018" s="258"/>
      <c r="R1018" s="258"/>
      <c r="S1018" s="258"/>
      <c r="T1018" s="3"/>
      <c r="U1018" s="3"/>
    </row>
    <row r="1019" spans="5:21">
      <c r="E1019" s="273">
        <f t="shared" ca="1" si="146"/>
        <v>835</v>
      </c>
      <c r="F1019" s="272">
        <f t="shared" ca="1" si="145"/>
        <v>32.315430722247065</v>
      </c>
      <c r="G1019" s="246">
        <v>35.996669533635391</v>
      </c>
      <c r="H1019" s="259"/>
      <c r="I1019" s="75"/>
      <c r="J1019" s="258"/>
      <c r="K1019" s="258"/>
      <c r="L1019" s="258"/>
      <c r="M1019" s="258"/>
      <c r="N1019" s="258"/>
      <c r="O1019" s="258"/>
      <c r="P1019" s="258"/>
      <c r="Q1019" s="258"/>
      <c r="R1019" s="258"/>
      <c r="S1019" s="258"/>
      <c r="T1019" s="3"/>
      <c r="U1019" s="3"/>
    </row>
    <row r="1020" spans="5:21">
      <c r="E1020" s="273">
        <f t="shared" ca="1" si="146"/>
        <v>836</v>
      </c>
      <c r="F1020" s="272">
        <f t="shared" ca="1" si="145"/>
        <v>31.157554594689131</v>
      </c>
      <c r="G1020" s="246">
        <v>35.997550376246949</v>
      </c>
      <c r="H1020" s="259"/>
      <c r="I1020" s="75"/>
      <c r="J1020" s="258"/>
      <c r="K1020" s="258"/>
      <c r="L1020" s="258"/>
      <c r="M1020" s="258"/>
      <c r="N1020" s="258"/>
      <c r="O1020" s="258"/>
      <c r="P1020" s="258"/>
      <c r="Q1020" s="258"/>
      <c r="R1020" s="258"/>
      <c r="S1020" s="258"/>
      <c r="T1020" s="3"/>
      <c r="U1020" s="3"/>
    </row>
    <row r="1021" spans="5:21">
      <c r="E1021" s="273">
        <f t="shared" ca="1" si="146"/>
        <v>837</v>
      </c>
      <c r="F1021" s="272">
        <f t="shared" ca="1" si="145"/>
        <v>34.529128305628248</v>
      </c>
      <c r="G1021" s="246">
        <v>36.000744645333945</v>
      </c>
      <c r="H1021" s="259"/>
      <c r="I1021" s="75"/>
      <c r="J1021" s="258"/>
      <c r="K1021" s="258"/>
      <c r="L1021" s="258"/>
      <c r="M1021" s="258"/>
      <c r="N1021" s="258"/>
      <c r="O1021" s="258"/>
      <c r="P1021" s="258"/>
      <c r="Q1021" s="258"/>
      <c r="R1021" s="258"/>
      <c r="S1021" s="258"/>
      <c r="T1021" s="3"/>
      <c r="U1021" s="3"/>
    </row>
    <row r="1022" spans="5:21">
      <c r="E1022" s="273">
        <f t="shared" ca="1" si="146"/>
        <v>838</v>
      </c>
      <c r="F1022" s="272">
        <f t="shared" ca="1" si="145"/>
        <v>34.61197929528354</v>
      </c>
      <c r="G1022" s="246">
        <v>36.011876271821812</v>
      </c>
      <c r="H1022" s="259"/>
      <c r="I1022" s="75"/>
      <c r="J1022" s="258"/>
      <c r="K1022" s="258"/>
      <c r="L1022" s="258"/>
      <c r="M1022" s="258"/>
      <c r="N1022" s="258"/>
      <c r="O1022" s="258"/>
      <c r="P1022" s="258"/>
      <c r="Q1022" s="258"/>
      <c r="R1022" s="258"/>
      <c r="S1022" s="258"/>
      <c r="T1022" s="3"/>
      <c r="U1022" s="3"/>
    </row>
    <row r="1023" spans="5:21">
      <c r="E1023" s="273">
        <f t="shared" ca="1" si="146"/>
        <v>839</v>
      </c>
      <c r="F1023" s="272">
        <f t="shared" ca="1" si="145"/>
        <v>29.720112498012451</v>
      </c>
      <c r="G1023" s="246">
        <v>36.012117874310519</v>
      </c>
      <c r="H1023" s="259"/>
      <c r="I1023" s="75"/>
      <c r="J1023" s="258"/>
      <c r="K1023" s="258"/>
      <c r="L1023" s="258"/>
      <c r="M1023" s="258"/>
      <c r="N1023" s="258"/>
      <c r="O1023" s="258"/>
      <c r="P1023" s="258"/>
      <c r="Q1023" s="258"/>
      <c r="R1023" s="258"/>
      <c r="S1023" s="258"/>
      <c r="T1023" s="3"/>
      <c r="U1023" s="3"/>
    </row>
    <row r="1024" spans="5:21">
      <c r="E1024" s="273">
        <f t="shared" ca="1" si="146"/>
        <v>840</v>
      </c>
      <c r="F1024" s="272">
        <f t="shared" ca="1" si="145"/>
        <v>34.48480965695672</v>
      </c>
      <c r="G1024" s="246">
        <v>36.012747650707546</v>
      </c>
      <c r="H1024" s="259"/>
      <c r="I1024" s="75"/>
      <c r="J1024" s="258"/>
      <c r="K1024" s="258"/>
      <c r="L1024" s="258"/>
      <c r="M1024" s="258"/>
      <c r="N1024" s="258"/>
      <c r="O1024" s="258"/>
      <c r="P1024" s="258"/>
      <c r="Q1024" s="258"/>
      <c r="R1024" s="258"/>
      <c r="S1024" s="258"/>
      <c r="T1024" s="3"/>
      <c r="U1024" s="3"/>
    </row>
    <row r="1025" spans="5:21">
      <c r="E1025" s="273">
        <f t="shared" ca="1" si="146"/>
        <v>841</v>
      </c>
      <c r="F1025" s="272">
        <f t="shared" ca="1" si="145"/>
        <v>33.952273447502705</v>
      </c>
      <c r="G1025" s="246">
        <v>36.015741718617484</v>
      </c>
      <c r="H1025" s="259"/>
      <c r="I1025" s="75"/>
      <c r="J1025" s="258"/>
      <c r="K1025" s="258"/>
      <c r="L1025" s="258"/>
      <c r="M1025" s="258"/>
      <c r="N1025" s="258"/>
      <c r="O1025" s="258"/>
      <c r="P1025" s="258"/>
      <c r="Q1025" s="258"/>
      <c r="R1025" s="258"/>
      <c r="S1025" s="258"/>
      <c r="T1025" s="3"/>
      <c r="U1025" s="3"/>
    </row>
    <row r="1026" spans="5:21">
      <c r="E1026" s="273">
        <f t="shared" ca="1" si="146"/>
        <v>842</v>
      </c>
      <c r="F1026" s="272">
        <f t="shared" ca="1" si="145"/>
        <v>35.377176508691676</v>
      </c>
      <c r="G1026" s="246">
        <v>36.049716608403685</v>
      </c>
      <c r="H1026" s="259"/>
      <c r="I1026" s="75"/>
      <c r="J1026" s="258"/>
      <c r="K1026" s="258"/>
      <c r="L1026" s="258"/>
      <c r="M1026" s="258"/>
      <c r="N1026" s="258"/>
      <c r="O1026" s="258"/>
      <c r="P1026" s="258"/>
      <c r="Q1026" s="258"/>
      <c r="R1026" s="258"/>
      <c r="S1026" s="258"/>
      <c r="T1026" s="3"/>
      <c r="U1026" s="3"/>
    </row>
    <row r="1027" spans="5:21">
      <c r="E1027" s="273">
        <f t="shared" ca="1" si="146"/>
        <v>843</v>
      </c>
      <c r="F1027" s="272">
        <f t="shared" ca="1" si="145"/>
        <v>34.913825307931113</v>
      </c>
      <c r="G1027" s="246">
        <v>36.052855650187482</v>
      </c>
      <c r="H1027" s="259"/>
      <c r="I1027" s="75"/>
      <c r="J1027" s="258"/>
      <c r="K1027" s="258"/>
      <c r="L1027" s="258"/>
      <c r="M1027" s="258"/>
      <c r="N1027" s="258"/>
      <c r="O1027" s="258"/>
      <c r="P1027" s="258"/>
      <c r="Q1027" s="258"/>
      <c r="R1027" s="258"/>
      <c r="S1027" s="258"/>
      <c r="T1027" s="3"/>
      <c r="U1027" s="3"/>
    </row>
    <row r="1028" spans="5:21">
      <c r="E1028" s="273">
        <f t="shared" ca="1" si="146"/>
        <v>844</v>
      </c>
      <c r="F1028" s="272">
        <f t="shared" ca="1" si="145"/>
        <v>35.153406146494277</v>
      </c>
      <c r="G1028" s="246">
        <v>36.066281064859062</v>
      </c>
      <c r="H1028" s="259"/>
      <c r="I1028" s="75"/>
      <c r="J1028" s="258"/>
      <c r="K1028" s="258"/>
      <c r="L1028" s="258"/>
      <c r="M1028" s="258"/>
      <c r="N1028" s="258"/>
      <c r="O1028" s="258"/>
      <c r="P1028" s="258"/>
      <c r="Q1028" s="258"/>
      <c r="R1028" s="258"/>
      <c r="S1028" s="258"/>
      <c r="T1028" s="3"/>
      <c r="U1028" s="3"/>
    </row>
    <row r="1029" spans="5:21">
      <c r="E1029" s="273">
        <f t="shared" ca="1" si="146"/>
        <v>845</v>
      </c>
      <c r="F1029" s="272">
        <f t="shared" ca="1" si="145"/>
        <v>32.304851387193324</v>
      </c>
      <c r="G1029" s="246">
        <v>36.073121076455394</v>
      </c>
      <c r="H1029" s="259"/>
      <c r="I1029" s="75"/>
      <c r="J1029" s="258"/>
      <c r="K1029" s="258"/>
      <c r="L1029" s="258"/>
      <c r="M1029" s="258"/>
      <c r="N1029" s="258"/>
      <c r="O1029" s="258"/>
      <c r="P1029" s="258"/>
      <c r="Q1029" s="258"/>
      <c r="R1029" s="258"/>
      <c r="S1029" s="258"/>
      <c r="T1029" s="3"/>
      <c r="U1029" s="3"/>
    </row>
    <row r="1030" spans="5:21">
      <c r="E1030" s="273">
        <f t="shared" ca="1" si="146"/>
        <v>846</v>
      </c>
      <c r="F1030" s="272">
        <f t="shared" ca="1" si="145"/>
        <v>36.672072465312858</v>
      </c>
      <c r="G1030" s="246">
        <v>36.082236419499203</v>
      </c>
      <c r="H1030" s="259"/>
      <c r="I1030" s="75"/>
      <c r="J1030" s="258"/>
      <c r="K1030" s="258"/>
      <c r="L1030" s="258"/>
      <c r="M1030" s="258"/>
      <c r="N1030" s="258"/>
      <c r="O1030" s="258"/>
      <c r="P1030" s="258"/>
      <c r="Q1030" s="258"/>
      <c r="R1030" s="258"/>
      <c r="S1030" s="258"/>
      <c r="T1030" s="3"/>
      <c r="U1030" s="3"/>
    </row>
    <row r="1031" spans="5:21">
      <c r="E1031" s="273">
        <f t="shared" ca="1" si="146"/>
        <v>847</v>
      </c>
      <c r="F1031" s="272">
        <f t="shared" ca="1" si="145"/>
        <v>34.346527252429091</v>
      </c>
      <c r="G1031" s="246">
        <v>36.083028089307611</v>
      </c>
      <c r="H1031" s="259"/>
      <c r="I1031" s="75"/>
      <c r="J1031" s="258"/>
      <c r="K1031" s="258"/>
      <c r="L1031" s="258"/>
      <c r="M1031" s="258"/>
      <c r="N1031" s="258"/>
      <c r="O1031" s="258"/>
      <c r="P1031" s="258"/>
      <c r="Q1031" s="258"/>
      <c r="R1031" s="258"/>
      <c r="S1031" s="258"/>
      <c r="T1031" s="3"/>
      <c r="U1031" s="3"/>
    </row>
    <row r="1032" spans="5:21">
      <c r="E1032" s="273">
        <f t="shared" ca="1" si="146"/>
        <v>848</v>
      </c>
      <c r="F1032" s="272">
        <f t="shared" ca="1" si="145"/>
        <v>32.78458214595512</v>
      </c>
      <c r="G1032" s="246">
        <v>36.089439321758931</v>
      </c>
      <c r="H1032" s="259"/>
      <c r="I1032" s="75"/>
      <c r="J1032" s="258"/>
      <c r="K1032" s="258"/>
      <c r="L1032" s="258"/>
      <c r="M1032" s="258"/>
      <c r="N1032" s="258"/>
      <c r="O1032" s="258"/>
      <c r="P1032" s="258"/>
      <c r="Q1032" s="258"/>
      <c r="R1032" s="258"/>
      <c r="S1032" s="258"/>
      <c r="T1032" s="3"/>
      <c r="U1032" s="3"/>
    </row>
    <row r="1033" spans="5:21">
      <c r="E1033" s="273">
        <f t="shared" ca="1" si="146"/>
        <v>849</v>
      </c>
      <c r="F1033" s="272">
        <f t="shared" ca="1" si="145"/>
        <v>35.211942160286604</v>
      </c>
      <c r="G1033" s="246">
        <v>36.09084624750183</v>
      </c>
      <c r="H1033" s="259"/>
      <c r="I1033" s="75"/>
      <c r="J1033" s="258"/>
      <c r="K1033" s="258"/>
      <c r="L1033" s="258"/>
      <c r="M1033" s="258"/>
      <c r="N1033" s="258"/>
      <c r="O1033" s="258"/>
      <c r="P1033" s="258"/>
      <c r="Q1033" s="258"/>
      <c r="R1033" s="258"/>
      <c r="S1033" s="258"/>
      <c r="T1033" s="3"/>
      <c r="U1033" s="3"/>
    </row>
    <row r="1034" spans="5:21">
      <c r="E1034" s="273">
        <f t="shared" ca="1" si="146"/>
        <v>850</v>
      </c>
      <c r="F1034" s="272">
        <f t="shared" ca="1" si="145"/>
        <v>32.573397849065216</v>
      </c>
      <c r="G1034" s="246">
        <v>36.100520550105536</v>
      </c>
      <c r="H1034" s="259"/>
      <c r="I1034" s="75"/>
      <c r="J1034" s="258"/>
      <c r="K1034" s="258"/>
      <c r="L1034" s="258"/>
      <c r="M1034" s="258"/>
      <c r="N1034" s="258"/>
      <c r="O1034" s="258"/>
      <c r="P1034" s="258"/>
      <c r="Q1034" s="258"/>
      <c r="R1034" s="258"/>
      <c r="S1034" s="258"/>
      <c r="T1034" s="3"/>
      <c r="U1034" s="3"/>
    </row>
    <row r="1035" spans="5:21">
      <c r="E1035" s="273">
        <f t="shared" ca="1" si="146"/>
        <v>851</v>
      </c>
      <c r="F1035" s="272">
        <f t="shared" ca="1" si="145"/>
        <v>31.017740864778244</v>
      </c>
      <c r="G1035" s="246">
        <v>36.113139561977356</v>
      </c>
      <c r="H1035" s="259"/>
      <c r="I1035" s="75"/>
      <c r="J1035" s="258"/>
      <c r="K1035" s="258"/>
      <c r="L1035" s="258"/>
      <c r="M1035" s="258"/>
      <c r="N1035" s="258"/>
      <c r="O1035" s="258"/>
      <c r="P1035" s="258"/>
      <c r="Q1035" s="258"/>
      <c r="R1035" s="258"/>
      <c r="S1035" s="258"/>
      <c r="T1035" s="3"/>
      <c r="U1035" s="3"/>
    </row>
    <row r="1036" spans="5:21">
      <c r="E1036" s="273">
        <f t="shared" ca="1" si="146"/>
        <v>852</v>
      </c>
      <c r="F1036" s="272">
        <f t="shared" ca="1" si="145"/>
        <v>33.794447200743036</v>
      </c>
      <c r="G1036" s="246">
        <v>36.121562419686263</v>
      </c>
      <c r="H1036" s="259"/>
      <c r="I1036" s="75"/>
      <c r="J1036" s="258"/>
      <c r="K1036" s="258"/>
      <c r="L1036" s="258"/>
      <c r="M1036" s="258"/>
      <c r="N1036" s="258"/>
      <c r="O1036" s="258"/>
      <c r="P1036" s="258"/>
      <c r="Q1036" s="258"/>
      <c r="R1036" s="258"/>
      <c r="S1036" s="258"/>
      <c r="T1036" s="3"/>
      <c r="U1036" s="3"/>
    </row>
    <row r="1037" spans="5:21">
      <c r="E1037" s="273">
        <f t="shared" ca="1" si="146"/>
        <v>853</v>
      </c>
      <c r="F1037" s="272">
        <f t="shared" ca="1" si="145"/>
        <v>32.630365908477039</v>
      </c>
      <c r="G1037" s="246">
        <v>36.133345745754596</v>
      </c>
      <c r="H1037" s="259"/>
      <c r="I1037" s="75"/>
      <c r="J1037" s="258"/>
      <c r="K1037" s="258"/>
      <c r="L1037" s="258"/>
      <c r="M1037" s="258"/>
      <c r="N1037" s="258"/>
      <c r="O1037" s="258"/>
      <c r="P1037" s="258"/>
      <c r="Q1037" s="258"/>
      <c r="R1037" s="258"/>
      <c r="S1037" s="258"/>
      <c r="T1037" s="3"/>
      <c r="U1037" s="3"/>
    </row>
    <row r="1038" spans="5:21">
      <c r="E1038" s="273">
        <f t="shared" ca="1" si="146"/>
        <v>854</v>
      </c>
      <c r="F1038" s="272">
        <f t="shared" ca="1" si="145"/>
        <v>32.52944370778809</v>
      </c>
      <c r="G1038" s="246">
        <v>36.133510206293941</v>
      </c>
      <c r="H1038" s="259"/>
      <c r="I1038" s="75"/>
      <c r="J1038" s="258"/>
      <c r="K1038" s="258"/>
      <c r="L1038" s="258"/>
      <c r="M1038" s="258"/>
      <c r="N1038" s="258"/>
      <c r="O1038" s="258"/>
      <c r="P1038" s="258"/>
      <c r="Q1038" s="258"/>
      <c r="R1038" s="258"/>
      <c r="S1038" s="258"/>
      <c r="T1038" s="3"/>
      <c r="U1038" s="3"/>
    </row>
    <row r="1039" spans="5:21">
      <c r="E1039" s="273">
        <f t="shared" ca="1" si="146"/>
        <v>855</v>
      </c>
      <c r="F1039" s="272">
        <f t="shared" ca="1" si="145"/>
        <v>34.25307646461011</v>
      </c>
      <c r="G1039" s="246">
        <v>36.133596103709557</v>
      </c>
      <c r="H1039" s="259"/>
      <c r="I1039" s="75"/>
      <c r="J1039" s="258"/>
      <c r="K1039" s="258"/>
      <c r="L1039" s="258"/>
      <c r="M1039" s="258"/>
      <c r="N1039" s="258"/>
      <c r="O1039" s="258"/>
      <c r="P1039" s="258"/>
      <c r="Q1039" s="258"/>
      <c r="R1039" s="258"/>
      <c r="S1039" s="258"/>
      <c r="T1039" s="3"/>
      <c r="U1039" s="3"/>
    </row>
    <row r="1040" spans="5:21">
      <c r="E1040" s="273">
        <f t="shared" ca="1" si="146"/>
        <v>856</v>
      </c>
      <c r="F1040" s="272">
        <f t="shared" ca="1" si="145"/>
        <v>34.979042866758398</v>
      </c>
      <c r="G1040" s="246">
        <v>36.14200133279023</v>
      </c>
      <c r="H1040" s="259"/>
      <c r="I1040" s="75"/>
      <c r="J1040" s="258"/>
      <c r="K1040" s="258"/>
      <c r="L1040" s="258"/>
      <c r="M1040" s="258"/>
      <c r="N1040" s="258"/>
      <c r="O1040" s="258"/>
      <c r="P1040" s="258"/>
      <c r="Q1040" s="258"/>
      <c r="R1040" s="258"/>
      <c r="S1040" s="258"/>
      <c r="T1040" s="3"/>
      <c r="U1040" s="3"/>
    </row>
    <row r="1041" spans="5:21">
      <c r="E1041" s="273">
        <f t="shared" ca="1" si="146"/>
        <v>857</v>
      </c>
      <c r="F1041" s="272">
        <f t="shared" ca="1" si="145"/>
        <v>36.326931210044023</v>
      </c>
      <c r="G1041" s="246">
        <v>36.149787634278042</v>
      </c>
      <c r="H1041" s="259"/>
      <c r="I1041" s="75"/>
      <c r="J1041" s="258"/>
      <c r="K1041" s="258"/>
      <c r="L1041" s="258"/>
      <c r="M1041" s="258"/>
      <c r="N1041" s="258"/>
      <c r="O1041" s="258"/>
      <c r="P1041" s="258"/>
      <c r="Q1041" s="258"/>
      <c r="R1041" s="258"/>
      <c r="S1041" s="258"/>
      <c r="T1041" s="3"/>
      <c r="U1041" s="3"/>
    </row>
    <row r="1042" spans="5:21">
      <c r="E1042" s="273">
        <f t="shared" ca="1" si="146"/>
        <v>858</v>
      </c>
      <c r="F1042" s="272">
        <f t="shared" ca="1" si="145"/>
        <v>35.880454324743809</v>
      </c>
      <c r="G1042" s="246">
        <v>36.150821053485565</v>
      </c>
      <c r="H1042" s="259"/>
      <c r="I1042" s="75"/>
      <c r="J1042" s="258"/>
      <c r="K1042" s="258"/>
      <c r="L1042" s="258"/>
      <c r="M1042" s="258"/>
      <c r="N1042" s="258"/>
      <c r="O1042" s="258"/>
      <c r="P1042" s="258"/>
      <c r="Q1042" s="258"/>
      <c r="R1042" s="258"/>
      <c r="S1042" s="258"/>
      <c r="T1042" s="3"/>
      <c r="U1042" s="3"/>
    </row>
    <row r="1043" spans="5:21">
      <c r="E1043" s="273">
        <f t="shared" ca="1" si="146"/>
        <v>859</v>
      </c>
      <c r="F1043" s="272">
        <f t="shared" ca="1" si="145"/>
        <v>34.40684549729626</v>
      </c>
      <c r="G1043" s="246">
        <v>36.156652169265421</v>
      </c>
      <c r="H1043" s="259"/>
      <c r="I1043" s="75"/>
      <c r="J1043" s="258"/>
      <c r="K1043" s="258"/>
      <c r="L1043" s="258"/>
      <c r="M1043" s="258"/>
      <c r="N1043" s="258"/>
      <c r="O1043" s="258"/>
      <c r="P1043" s="258"/>
      <c r="Q1043" s="258"/>
      <c r="R1043" s="258"/>
      <c r="S1043" s="258"/>
      <c r="T1043" s="3"/>
      <c r="U1043" s="3"/>
    </row>
    <row r="1044" spans="5:21">
      <c r="E1044" s="273">
        <f t="shared" ca="1" si="146"/>
        <v>860</v>
      </c>
      <c r="F1044" s="272">
        <f t="shared" ca="1" si="145"/>
        <v>32.714839117332723</v>
      </c>
      <c r="G1044" s="246">
        <v>36.162387269844949</v>
      </c>
      <c r="H1044" s="259"/>
      <c r="I1044" s="75"/>
      <c r="J1044" s="258"/>
      <c r="K1044" s="258"/>
      <c r="L1044" s="258"/>
      <c r="M1044" s="258"/>
      <c r="N1044" s="258"/>
      <c r="O1044" s="258"/>
      <c r="P1044" s="258"/>
      <c r="Q1044" s="258"/>
      <c r="R1044" s="258"/>
      <c r="S1044" s="258"/>
      <c r="T1044" s="3"/>
      <c r="U1044" s="3"/>
    </row>
    <row r="1045" spans="5:21">
      <c r="E1045" s="273">
        <f t="shared" ca="1" si="146"/>
        <v>861</v>
      </c>
      <c r="F1045" s="272">
        <f t="shared" ca="1" si="145"/>
        <v>34.488014842956396</v>
      </c>
      <c r="G1045" s="246">
        <v>36.162709216977653</v>
      </c>
      <c r="H1045" s="259"/>
      <c r="I1045" s="75"/>
      <c r="J1045" s="258"/>
      <c r="K1045" s="258"/>
      <c r="L1045" s="258"/>
      <c r="M1045" s="258"/>
      <c r="N1045" s="258"/>
      <c r="O1045" s="258"/>
      <c r="P1045" s="258"/>
      <c r="Q1045" s="258"/>
      <c r="R1045" s="258"/>
      <c r="S1045" s="258"/>
      <c r="T1045" s="3"/>
      <c r="U1045" s="3"/>
    </row>
    <row r="1046" spans="5:21">
      <c r="E1046" s="273">
        <f t="shared" ca="1" si="146"/>
        <v>862</v>
      </c>
      <c r="F1046" s="272">
        <f t="shared" ca="1" si="145"/>
        <v>34.995562308554888</v>
      </c>
      <c r="G1046" s="246">
        <v>36.168490633680904</v>
      </c>
      <c r="H1046" s="259"/>
      <c r="I1046" s="75"/>
      <c r="J1046" s="258"/>
      <c r="K1046" s="258"/>
      <c r="L1046" s="258"/>
      <c r="M1046" s="258"/>
      <c r="N1046" s="258"/>
      <c r="O1046" s="258"/>
      <c r="P1046" s="258"/>
      <c r="Q1046" s="258"/>
      <c r="R1046" s="258"/>
      <c r="S1046" s="258"/>
      <c r="T1046" s="3"/>
      <c r="U1046" s="3"/>
    </row>
    <row r="1047" spans="5:21">
      <c r="E1047" s="273">
        <f t="shared" ca="1" si="146"/>
        <v>863</v>
      </c>
      <c r="F1047" s="272">
        <f t="shared" ca="1" si="145"/>
        <v>35.080037008848343</v>
      </c>
      <c r="G1047" s="246">
        <v>36.169669289304458</v>
      </c>
      <c r="H1047" s="259"/>
      <c r="I1047" s="75"/>
      <c r="J1047" s="258"/>
      <c r="K1047" s="258"/>
      <c r="L1047" s="258"/>
      <c r="M1047" s="258"/>
      <c r="N1047" s="258"/>
      <c r="O1047" s="258"/>
      <c r="P1047" s="258"/>
      <c r="Q1047" s="258"/>
      <c r="R1047" s="258"/>
      <c r="S1047" s="258"/>
      <c r="T1047" s="3"/>
      <c r="U1047" s="3"/>
    </row>
    <row r="1048" spans="5:21">
      <c r="E1048" s="273">
        <f t="shared" ca="1" si="146"/>
        <v>864</v>
      </c>
      <c r="F1048" s="272">
        <f t="shared" ca="1" si="145"/>
        <v>35.780808051357845</v>
      </c>
      <c r="G1048" s="246">
        <v>36.173120828244635</v>
      </c>
      <c r="H1048" s="259"/>
      <c r="I1048" s="75"/>
      <c r="J1048" s="258"/>
      <c r="K1048" s="258"/>
      <c r="L1048" s="258"/>
      <c r="M1048" s="258"/>
      <c r="N1048" s="258"/>
      <c r="O1048" s="258"/>
      <c r="P1048" s="258"/>
      <c r="Q1048" s="258"/>
      <c r="R1048" s="258"/>
      <c r="S1048" s="258"/>
      <c r="T1048" s="3"/>
      <c r="U1048" s="3"/>
    </row>
    <row r="1049" spans="5:21">
      <c r="E1049" s="273">
        <f t="shared" ca="1" si="146"/>
        <v>865</v>
      </c>
      <c r="F1049" s="272">
        <f t="shared" ca="1" si="145"/>
        <v>34.052846604115139</v>
      </c>
      <c r="G1049" s="246">
        <v>36.180323085843739</v>
      </c>
      <c r="H1049" s="259"/>
      <c r="I1049" s="75"/>
      <c r="J1049" s="258"/>
      <c r="K1049" s="258"/>
      <c r="L1049" s="258"/>
      <c r="M1049" s="258"/>
      <c r="N1049" s="258"/>
      <c r="O1049" s="258"/>
      <c r="P1049" s="258"/>
      <c r="Q1049" s="258"/>
      <c r="R1049" s="258"/>
      <c r="S1049" s="258"/>
      <c r="T1049" s="3"/>
      <c r="U1049" s="3"/>
    </row>
    <row r="1050" spans="5:21">
      <c r="E1050" s="273">
        <f t="shared" ca="1" si="146"/>
        <v>866</v>
      </c>
      <c r="F1050" s="272">
        <f t="shared" ca="1" si="145"/>
        <v>37.975751780335756</v>
      </c>
      <c r="G1050" s="246">
        <v>36.190393750315977</v>
      </c>
      <c r="H1050" s="259"/>
      <c r="I1050" s="75"/>
      <c r="J1050" s="258"/>
      <c r="K1050" s="258"/>
      <c r="L1050" s="258"/>
      <c r="M1050" s="258"/>
      <c r="N1050" s="258"/>
      <c r="O1050" s="258"/>
      <c r="P1050" s="258"/>
      <c r="Q1050" s="258"/>
      <c r="R1050" s="258"/>
      <c r="S1050" s="258"/>
      <c r="T1050" s="3"/>
      <c r="U1050" s="3"/>
    </row>
    <row r="1051" spans="5:21">
      <c r="E1051" s="273">
        <f t="shared" ca="1" si="146"/>
        <v>867</v>
      </c>
      <c r="F1051" s="272">
        <f t="shared" ca="1" si="145"/>
        <v>32.991553133503352</v>
      </c>
      <c r="G1051" s="246">
        <v>36.200364181414088</v>
      </c>
      <c r="H1051" s="259"/>
      <c r="I1051" s="75"/>
      <c r="J1051" s="258"/>
      <c r="K1051" s="258"/>
      <c r="L1051" s="258"/>
      <c r="M1051" s="258"/>
      <c r="N1051" s="258"/>
      <c r="O1051" s="258"/>
      <c r="P1051" s="258"/>
      <c r="Q1051" s="258"/>
      <c r="R1051" s="258"/>
      <c r="S1051" s="258"/>
      <c r="T1051" s="3"/>
      <c r="U1051" s="3"/>
    </row>
    <row r="1052" spans="5:21">
      <c r="E1052" s="273">
        <f t="shared" ca="1" si="146"/>
        <v>868</v>
      </c>
      <c r="F1052" s="272">
        <f t="shared" ca="1" si="145"/>
        <v>35.613767806072808</v>
      </c>
      <c r="G1052" s="246">
        <v>36.219678844409216</v>
      </c>
      <c r="H1052" s="259"/>
      <c r="I1052" s="75"/>
      <c r="J1052" s="258"/>
      <c r="K1052" s="258"/>
      <c r="L1052" s="258"/>
      <c r="M1052" s="258"/>
      <c r="N1052" s="258"/>
      <c r="O1052" s="258"/>
      <c r="P1052" s="258"/>
      <c r="Q1052" s="258"/>
      <c r="R1052" s="258"/>
      <c r="S1052" s="258"/>
      <c r="T1052" s="3"/>
      <c r="U1052" s="3"/>
    </row>
    <row r="1053" spans="5:21">
      <c r="E1053" s="273">
        <f t="shared" ca="1" si="146"/>
        <v>869</v>
      </c>
      <c r="F1053" s="272">
        <f t="shared" ca="1" si="145"/>
        <v>34.649864127689533</v>
      </c>
      <c r="G1053" s="246">
        <v>36.229310489419248</v>
      </c>
      <c r="H1053" s="259"/>
      <c r="I1053" s="75"/>
      <c r="J1053" s="258"/>
      <c r="K1053" s="258"/>
      <c r="L1053" s="258"/>
      <c r="M1053" s="258"/>
      <c r="N1053" s="258"/>
      <c r="O1053" s="258"/>
      <c r="P1053" s="258"/>
      <c r="Q1053" s="258"/>
      <c r="R1053" s="258"/>
      <c r="S1053" s="258"/>
      <c r="T1053" s="3"/>
      <c r="U1053" s="3"/>
    </row>
    <row r="1054" spans="5:21">
      <c r="E1054" s="273">
        <f t="shared" ca="1" si="146"/>
        <v>870</v>
      </c>
      <c r="F1054" s="272">
        <f t="shared" ca="1" si="145"/>
        <v>33.525510860862227</v>
      </c>
      <c r="G1054" s="246">
        <v>36.266818085710497</v>
      </c>
      <c r="H1054" s="259"/>
      <c r="I1054" s="75"/>
      <c r="J1054" s="258"/>
      <c r="K1054" s="258"/>
      <c r="L1054" s="258"/>
      <c r="M1054" s="258"/>
      <c r="N1054" s="258"/>
      <c r="O1054" s="258"/>
      <c r="P1054" s="258"/>
      <c r="Q1054" s="258"/>
      <c r="R1054" s="258"/>
      <c r="S1054" s="258"/>
      <c r="T1054" s="3"/>
      <c r="U1054" s="3"/>
    </row>
    <row r="1055" spans="5:21">
      <c r="E1055" s="273">
        <f t="shared" ca="1" si="146"/>
        <v>871</v>
      </c>
      <c r="F1055" s="272">
        <f t="shared" ca="1" si="145"/>
        <v>35.512998103419335</v>
      </c>
      <c r="G1055" s="246">
        <v>36.27669485741815</v>
      </c>
      <c r="H1055" s="259"/>
      <c r="I1055" s="75"/>
      <c r="J1055" s="258"/>
      <c r="K1055" s="258"/>
      <c r="L1055" s="258"/>
      <c r="M1055" s="258"/>
      <c r="N1055" s="258"/>
      <c r="O1055" s="258"/>
      <c r="P1055" s="258"/>
      <c r="Q1055" s="258"/>
      <c r="R1055" s="258"/>
      <c r="S1055" s="258"/>
      <c r="T1055" s="3"/>
      <c r="U1055" s="3"/>
    </row>
    <row r="1056" spans="5:21">
      <c r="E1056" s="273">
        <f t="shared" ca="1" si="146"/>
        <v>872</v>
      </c>
      <c r="F1056" s="272">
        <f t="shared" ca="1" si="145"/>
        <v>37.397657232480675</v>
      </c>
      <c r="G1056" s="246">
        <v>36.304899862076176</v>
      </c>
      <c r="H1056" s="259"/>
      <c r="I1056" s="75"/>
      <c r="J1056" s="258"/>
      <c r="K1056" s="258"/>
      <c r="L1056" s="258"/>
      <c r="M1056" s="258"/>
      <c r="N1056" s="258"/>
      <c r="O1056" s="258"/>
      <c r="P1056" s="258"/>
      <c r="Q1056" s="258"/>
      <c r="R1056" s="258"/>
      <c r="S1056" s="258"/>
      <c r="T1056" s="3"/>
      <c r="U1056" s="3"/>
    </row>
    <row r="1057" spans="5:21">
      <c r="E1057" s="273">
        <f t="shared" ca="1" si="146"/>
        <v>873</v>
      </c>
      <c r="F1057" s="272">
        <f t="shared" ca="1" si="145"/>
        <v>31.243647599582523</v>
      </c>
      <c r="G1057" s="246">
        <v>36.307859484899858</v>
      </c>
      <c r="H1057" s="259"/>
      <c r="I1057" s="75"/>
      <c r="J1057" s="258"/>
      <c r="K1057" s="258"/>
      <c r="L1057" s="258"/>
      <c r="M1057" s="258"/>
      <c r="N1057" s="258"/>
      <c r="O1057" s="258"/>
      <c r="P1057" s="258"/>
      <c r="Q1057" s="258"/>
      <c r="R1057" s="258"/>
      <c r="S1057" s="258"/>
      <c r="T1057" s="3"/>
      <c r="U1057" s="3"/>
    </row>
    <row r="1058" spans="5:21">
      <c r="E1058" s="273">
        <f t="shared" ca="1" si="146"/>
        <v>874</v>
      </c>
      <c r="F1058" s="272">
        <f t="shared" ca="1" si="145"/>
        <v>33.671677129210117</v>
      </c>
      <c r="G1058" s="246">
        <v>36.310649079794644</v>
      </c>
      <c r="H1058" s="259"/>
      <c r="I1058" s="75"/>
      <c r="J1058" s="258"/>
      <c r="K1058" s="258"/>
      <c r="L1058" s="258"/>
      <c r="M1058" s="258"/>
      <c r="N1058" s="258"/>
      <c r="O1058" s="258"/>
      <c r="P1058" s="258"/>
      <c r="Q1058" s="258"/>
      <c r="R1058" s="258"/>
      <c r="S1058" s="258"/>
      <c r="T1058" s="3"/>
      <c r="U1058" s="3"/>
    </row>
    <row r="1059" spans="5:21">
      <c r="E1059" s="273">
        <f t="shared" ca="1" si="146"/>
        <v>875</v>
      </c>
      <c r="F1059" s="272">
        <f t="shared" ca="1" si="145"/>
        <v>28.242162926115967</v>
      </c>
      <c r="G1059" s="246">
        <v>36.323440165794537</v>
      </c>
      <c r="H1059" s="259"/>
      <c r="I1059" s="75"/>
      <c r="J1059" s="258"/>
      <c r="K1059" s="258"/>
      <c r="L1059" s="258"/>
      <c r="M1059" s="258"/>
      <c r="N1059" s="258"/>
      <c r="O1059" s="258"/>
      <c r="P1059" s="258"/>
      <c r="Q1059" s="258"/>
      <c r="R1059" s="258"/>
      <c r="S1059" s="258"/>
      <c r="T1059" s="3"/>
      <c r="U1059" s="3"/>
    </row>
    <row r="1060" spans="5:21">
      <c r="E1060" s="273">
        <f t="shared" ca="1" si="146"/>
        <v>876</v>
      </c>
      <c r="F1060" s="272">
        <f t="shared" ca="1" si="145"/>
        <v>32.08633191765923</v>
      </c>
      <c r="G1060" s="246">
        <v>36.327652009567537</v>
      </c>
      <c r="H1060" s="259"/>
      <c r="I1060" s="75"/>
      <c r="J1060" s="258"/>
      <c r="K1060" s="258"/>
      <c r="L1060" s="258"/>
      <c r="M1060" s="258"/>
      <c r="N1060" s="258"/>
      <c r="O1060" s="258"/>
      <c r="P1060" s="258"/>
      <c r="Q1060" s="258"/>
      <c r="R1060" s="258"/>
      <c r="S1060" s="258"/>
      <c r="T1060" s="3"/>
      <c r="U1060" s="3"/>
    </row>
    <row r="1061" spans="5:21">
      <c r="E1061" s="273">
        <f t="shared" ca="1" si="146"/>
        <v>877</v>
      </c>
      <c r="F1061" s="272">
        <f t="shared" ca="1" si="145"/>
        <v>36.475082232391273</v>
      </c>
      <c r="G1061" s="246">
        <v>36.344022255013925</v>
      </c>
      <c r="H1061" s="259"/>
      <c r="I1061" s="75"/>
      <c r="J1061" s="258"/>
      <c r="K1061" s="258"/>
      <c r="L1061" s="258"/>
      <c r="M1061" s="258"/>
      <c r="N1061" s="258"/>
      <c r="O1061" s="258"/>
      <c r="P1061" s="258"/>
      <c r="Q1061" s="258"/>
      <c r="R1061" s="258"/>
      <c r="S1061" s="258"/>
      <c r="T1061" s="3"/>
      <c r="U1061" s="3"/>
    </row>
    <row r="1062" spans="5:21">
      <c r="E1062" s="273">
        <f t="shared" ca="1" si="146"/>
        <v>878</v>
      </c>
      <c r="F1062" s="272">
        <f t="shared" ca="1" si="145"/>
        <v>31.186630996628836</v>
      </c>
      <c r="G1062" s="246">
        <v>36.366279540944731</v>
      </c>
      <c r="H1062" s="259"/>
      <c r="I1062" s="75"/>
      <c r="J1062" s="258"/>
      <c r="K1062" s="258"/>
      <c r="L1062" s="258"/>
      <c r="M1062" s="258"/>
      <c r="N1062" s="258"/>
      <c r="O1062" s="258"/>
      <c r="P1062" s="258"/>
      <c r="Q1062" s="258"/>
      <c r="R1062" s="258"/>
      <c r="S1062" s="258"/>
      <c r="T1062" s="3"/>
      <c r="U1062" s="3"/>
    </row>
    <row r="1063" spans="5:21">
      <c r="E1063" s="273">
        <f t="shared" ca="1" si="146"/>
        <v>879</v>
      </c>
      <c r="F1063" s="272">
        <f t="shared" ca="1" si="145"/>
        <v>33.266918550819021</v>
      </c>
      <c r="G1063" s="246">
        <v>36.371822914588968</v>
      </c>
      <c r="H1063" s="259"/>
      <c r="I1063" s="75"/>
      <c r="J1063" s="258"/>
      <c r="K1063" s="258"/>
      <c r="L1063" s="258"/>
      <c r="M1063" s="258"/>
      <c r="N1063" s="258"/>
      <c r="O1063" s="258"/>
      <c r="P1063" s="258"/>
      <c r="Q1063" s="258"/>
      <c r="R1063" s="258"/>
      <c r="S1063" s="258"/>
      <c r="T1063" s="3"/>
      <c r="U1063" s="3"/>
    </row>
    <row r="1064" spans="5:21">
      <c r="E1064" s="273">
        <f t="shared" ca="1" si="146"/>
        <v>880</v>
      </c>
      <c r="F1064" s="272">
        <f t="shared" ca="1" si="145"/>
        <v>31.73482089993847</v>
      </c>
      <c r="G1064" s="246">
        <v>36.372031149632406</v>
      </c>
      <c r="H1064" s="259"/>
      <c r="I1064" s="75"/>
      <c r="J1064" s="258"/>
      <c r="K1064" s="258"/>
      <c r="L1064" s="258"/>
      <c r="M1064" s="258"/>
      <c r="N1064" s="258"/>
      <c r="O1064" s="258"/>
      <c r="P1064" s="258"/>
      <c r="Q1064" s="258"/>
      <c r="R1064" s="258"/>
      <c r="S1064" s="258"/>
      <c r="T1064" s="3"/>
      <c r="U1064" s="3"/>
    </row>
    <row r="1065" spans="5:21">
      <c r="E1065" s="273">
        <f t="shared" ca="1" si="146"/>
        <v>881</v>
      </c>
      <c r="F1065" s="272">
        <f t="shared" ca="1" si="145"/>
        <v>34.855301223302654</v>
      </c>
      <c r="G1065" s="246">
        <v>36.378859125138369</v>
      </c>
      <c r="H1065" s="259"/>
      <c r="I1065" s="75"/>
      <c r="J1065" s="258"/>
      <c r="K1065" s="258"/>
      <c r="L1065" s="258"/>
      <c r="M1065" s="258"/>
      <c r="N1065" s="258"/>
      <c r="O1065" s="258"/>
      <c r="P1065" s="258"/>
      <c r="Q1065" s="258"/>
      <c r="R1065" s="258"/>
      <c r="S1065" s="258"/>
      <c r="T1065" s="3"/>
      <c r="U1065" s="3"/>
    </row>
    <row r="1066" spans="5:21">
      <c r="E1066" s="273">
        <f t="shared" ca="1" si="146"/>
        <v>882</v>
      </c>
      <c r="F1066" s="272">
        <f t="shared" ca="1" si="145"/>
        <v>35.51005118612634</v>
      </c>
      <c r="G1066" s="246">
        <v>36.388732995164979</v>
      </c>
      <c r="H1066" s="259"/>
      <c r="I1066" s="75"/>
      <c r="J1066" s="258"/>
      <c r="K1066" s="258"/>
      <c r="L1066" s="258"/>
      <c r="M1066" s="258"/>
      <c r="N1066" s="258"/>
      <c r="O1066" s="258"/>
      <c r="P1066" s="258"/>
      <c r="Q1066" s="258"/>
      <c r="R1066" s="258"/>
      <c r="S1066" s="258"/>
      <c r="T1066" s="3"/>
      <c r="U1066" s="3"/>
    </row>
    <row r="1067" spans="5:21">
      <c r="E1067" s="273">
        <f t="shared" ca="1" si="146"/>
        <v>883</v>
      </c>
      <c r="F1067" s="272">
        <f t="shared" ca="1" si="145"/>
        <v>35.128507177211709</v>
      </c>
      <c r="G1067" s="246">
        <v>36.388789557868186</v>
      </c>
      <c r="H1067" s="259"/>
      <c r="I1067" s="75"/>
      <c r="J1067" s="258"/>
      <c r="K1067" s="258"/>
      <c r="L1067" s="258"/>
      <c r="M1067" s="258"/>
      <c r="N1067" s="258"/>
      <c r="O1067" s="258"/>
      <c r="P1067" s="258"/>
      <c r="Q1067" s="258"/>
      <c r="R1067" s="258"/>
      <c r="S1067" s="258"/>
      <c r="T1067" s="3"/>
      <c r="U1067" s="3"/>
    </row>
    <row r="1068" spans="5:21">
      <c r="E1068" s="273">
        <f t="shared" ca="1" si="146"/>
        <v>884</v>
      </c>
      <c r="F1068" s="272">
        <f t="shared" ca="1" si="145"/>
        <v>33.699316752769036</v>
      </c>
      <c r="G1068" s="246">
        <v>36.389736679037668</v>
      </c>
      <c r="H1068" s="259"/>
      <c r="I1068" s="75"/>
      <c r="J1068" s="258"/>
      <c r="K1068" s="258"/>
      <c r="L1068" s="258"/>
      <c r="M1068" s="258"/>
      <c r="N1068" s="258"/>
      <c r="O1068" s="258"/>
      <c r="P1068" s="258"/>
      <c r="Q1068" s="258"/>
      <c r="R1068" s="258"/>
      <c r="S1068" s="258"/>
      <c r="T1068" s="3"/>
      <c r="U1068" s="3"/>
    </row>
    <row r="1069" spans="5:21">
      <c r="E1069" s="273">
        <f t="shared" ca="1" si="146"/>
        <v>885</v>
      </c>
      <c r="F1069" s="272">
        <f t="shared" ca="1" si="145"/>
        <v>38.828196756942589</v>
      </c>
      <c r="G1069" s="246">
        <v>36.401334724404791</v>
      </c>
      <c r="H1069" s="259"/>
      <c r="I1069" s="75"/>
      <c r="J1069" s="258"/>
      <c r="K1069" s="258"/>
      <c r="L1069" s="258"/>
      <c r="M1069" s="258"/>
      <c r="N1069" s="258"/>
      <c r="O1069" s="258"/>
      <c r="P1069" s="258"/>
      <c r="Q1069" s="258"/>
      <c r="R1069" s="258"/>
      <c r="S1069" s="258"/>
      <c r="T1069" s="3"/>
      <c r="U1069" s="3"/>
    </row>
    <row r="1070" spans="5:21">
      <c r="E1070" s="273">
        <f t="shared" ca="1" si="146"/>
        <v>886</v>
      </c>
      <c r="F1070" s="272">
        <f t="shared" ca="1" si="145"/>
        <v>35.396701598144332</v>
      </c>
      <c r="G1070" s="246">
        <v>36.411966723769297</v>
      </c>
      <c r="H1070" s="259"/>
      <c r="I1070" s="75"/>
      <c r="J1070" s="258"/>
      <c r="K1070" s="258"/>
      <c r="L1070" s="258"/>
      <c r="M1070" s="258"/>
      <c r="N1070" s="258"/>
      <c r="O1070" s="258"/>
      <c r="P1070" s="258"/>
      <c r="Q1070" s="258"/>
      <c r="R1070" s="258"/>
      <c r="S1070" s="258"/>
      <c r="T1070" s="3"/>
      <c r="U1070" s="3"/>
    </row>
    <row r="1071" spans="5:21">
      <c r="E1071" s="273">
        <f t="shared" ca="1" si="146"/>
        <v>887</v>
      </c>
      <c r="F1071" s="272">
        <f t="shared" ca="1" si="145"/>
        <v>42.244223007114222</v>
      </c>
      <c r="G1071" s="246">
        <v>36.435527254667797</v>
      </c>
      <c r="H1071" s="259"/>
      <c r="I1071" s="75"/>
      <c r="J1071" s="258"/>
      <c r="K1071" s="258"/>
      <c r="L1071" s="258"/>
      <c r="M1071" s="258"/>
      <c r="N1071" s="258"/>
      <c r="O1071" s="258"/>
      <c r="P1071" s="258"/>
      <c r="Q1071" s="258"/>
      <c r="R1071" s="258"/>
      <c r="S1071" s="258"/>
      <c r="T1071" s="3"/>
      <c r="U1071" s="3"/>
    </row>
    <row r="1072" spans="5:21">
      <c r="E1072" s="273">
        <f t="shared" ca="1" si="146"/>
        <v>888</v>
      </c>
      <c r="F1072" s="272">
        <f t="shared" ca="1" si="145"/>
        <v>33.659327275419272</v>
      </c>
      <c r="G1072" s="246">
        <v>36.441821693457335</v>
      </c>
      <c r="H1072" s="259"/>
      <c r="I1072" s="75"/>
      <c r="J1072" s="258"/>
      <c r="K1072" s="258"/>
      <c r="L1072" s="258"/>
      <c r="M1072" s="258"/>
      <c r="N1072" s="258"/>
      <c r="O1072" s="258"/>
      <c r="P1072" s="258"/>
      <c r="Q1072" s="258"/>
      <c r="R1072" s="258"/>
      <c r="S1072" s="258"/>
      <c r="T1072" s="3"/>
      <c r="U1072" s="3"/>
    </row>
    <row r="1073" spans="5:21">
      <c r="E1073" s="273">
        <f t="shared" ca="1" si="146"/>
        <v>889</v>
      </c>
      <c r="F1073" s="272">
        <f t="shared" ca="1" si="145"/>
        <v>34.474127484886687</v>
      </c>
      <c r="G1073" s="246">
        <v>36.44643080495036</v>
      </c>
      <c r="H1073" s="259"/>
      <c r="I1073" s="75"/>
      <c r="J1073" s="258"/>
      <c r="K1073" s="258"/>
      <c r="L1073" s="258"/>
      <c r="M1073" s="258"/>
      <c r="N1073" s="258"/>
      <c r="O1073" s="258"/>
      <c r="P1073" s="258"/>
      <c r="Q1073" s="258"/>
      <c r="R1073" s="258"/>
      <c r="S1073" s="258"/>
      <c r="T1073" s="3"/>
      <c r="U1073" s="3"/>
    </row>
    <row r="1074" spans="5:21">
      <c r="E1074" s="273">
        <f t="shared" ca="1" si="146"/>
        <v>890</v>
      </c>
      <c r="F1074" s="272">
        <f t="shared" ca="1" si="145"/>
        <v>33.775454269252634</v>
      </c>
      <c r="G1074" s="246">
        <v>36.451969749040543</v>
      </c>
      <c r="H1074" s="259"/>
      <c r="I1074" s="75"/>
      <c r="J1074" s="258"/>
      <c r="K1074" s="258"/>
      <c r="L1074" s="258"/>
      <c r="M1074" s="258"/>
      <c r="N1074" s="258"/>
      <c r="O1074" s="258"/>
      <c r="P1074" s="258"/>
      <c r="Q1074" s="258"/>
      <c r="R1074" s="258"/>
      <c r="S1074" s="258"/>
      <c r="T1074" s="3"/>
      <c r="U1074" s="3"/>
    </row>
    <row r="1075" spans="5:21">
      <c r="E1075" s="273">
        <f t="shared" ca="1" si="146"/>
        <v>891</v>
      </c>
      <c r="F1075" s="272">
        <f t="shared" ca="1" si="145"/>
        <v>33.961124183544406</v>
      </c>
      <c r="G1075" s="246">
        <v>36.454245511234191</v>
      </c>
      <c r="H1075" s="259"/>
      <c r="I1075" s="75"/>
      <c r="J1075" s="258"/>
      <c r="K1075" s="258"/>
      <c r="L1075" s="258"/>
      <c r="M1075" s="258"/>
      <c r="N1075" s="258"/>
      <c r="O1075" s="258"/>
      <c r="P1075" s="258"/>
      <c r="Q1075" s="258"/>
      <c r="R1075" s="258"/>
      <c r="S1075" s="258"/>
      <c r="T1075" s="3"/>
      <c r="U1075" s="3"/>
    </row>
    <row r="1076" spans="5:21">
      <c r="E1076" s="273">
        <f t="shared" ca="1" si="146"/>
        <v>892</v>
      </c>
      <c r="F1076" s="272">
        <f t="shared" ca="1" si="145"/>
        <v>36.590810798547139</v>
      </c>
      <c r="G1076" s="246">
        <v>36.456947236973882</v>
      </c>
      <c r="H1076" s="259"/>
      <c r="I1076" s="75"/>
      <c r="J1076" s="258"/>
      <c r="K1076" s="258"/>
      <c r="L1076" s="258"/>
      <c r="M1076" s="258"/>
      <c r="N1076" s="258"/>
      <c r="O1076" s="258"/>
      <c r="P1076" s="258"/>
      <c r="Q1076" s="258"/>
      <c r="R1076" s="258"/>
      <c r="S1076" s="258"/>
      <c r="T1076" s="3"/>
      <c r="U1076" s="3"/>
    </row>
    <row r="1077" spans="5:21">
      <c r="E1077" s="273">
        <f t="shared" ca="1" si="146"/>
        <v>893</v>
      </c>
      <c r="F1077" s="272">
        <f t="shared" ca="1" si="145"/>
        <v>36.780169256912693</v>
      </c>
      <c r="G1077" s="246">
        <v>36.457873853428616</v>
      </c>
      <c r="H1077" s="259"/>
      <c r="I1077" s="75"/>
      <c r="J1077" s="258"/>
      <c r="K1077" s="258"/>
      <c r="L1077" s="258"/>
      <c r="M1077" s="258"/>
      <c r="N1077" s="258"/>
      <c r="O1077" s="258"/>
      <c r="P1077" s="258"/>
      <c r="Q1077" s="258"/>
      <c r="R1077" s="258"/>
      <c r="S1077" s="258"/>
      <c r="T1077" s="3"/>
      <c r="U1077" s="3"/>
    </row>
    <row r="1078" spans="5:21">
      <c r="E1078" s="273">
        <f t="shared" ca="1" si="146"/>
        <v>894</v>
      </c>
      <c r="F1078" s="272">
        <f t="shared" ca="1" si="145"/>
        <v>32.694638842036703</v>
      </c>
      <c r="G1078" s="246">
        <v>36.466452336238447</v>
      </c>
      <c r="H1078" s="259"/>
      <c r="I1078" s="75"/>
      <c r="J1078" s="258"/>
      <c r="K1078" s="258"/>
      <c r="L1078" s="258"/>
      <c r="M1078" s="258"/>
      <c r="N1078" s="258"/>
      <c r="O1078" s="258"/>
      <c r="P1078" s="258"/>
      <c r="Q1078" s="258"/>
      <c r="R1078" s="258"/>
      <c r="S1078" s="258"/>
      <c r="T1078" s="3"/>
      <c r="U1078" s="3"/>
    </row>
    <row r="1079" spans="5:21">
      <c r="E1079" s="273">
        <f t="shared" ca="1" si="146"/>
        <v>895</v>
      </c>
      <c r="F1079" s="272">
        <f t="shared" ca="1" si="145"/>
        <v>29.237742215644829</v>
      </c>
      <c r="G1079" s="246">
        <v>36.473230673776435</v>
      </c>
      <c r="H1079" s="259"/>
      <c r="I1079" s="75"/>
      <c r="J1079" s="258"/>
      <c r="K1079" s="258"/>
      <c r="L1079" s="258"/>
      <c r="M1079" s="258"/>
      <c r="N1079" s="258"/>
      <c r="O1079" s="258"/>
      <c r="P1079" s="258"/>
      <c r="Q1079" s="258"/>
      <c r="R1079" s="258"/>
      <c r="S1079" s="258"/>
      <c r="T1079" s="3"/>
      <c r="U1079" s="3"/>
    </row>
    <row r="1080" spans="5:21">
      <c r="E1080" s="273">
        <f t="shared" ca="1" si="146"/>
        <v>896</v>
      </c>
      <c r="F1080" s="272">
        <f t="shared" ca="1" si="145"/>
        <v>36.515087909427322</v>
      </c>
      <c r="G1080" s="246">
        <v>36.473701855327747</v>
      </c>
      <c r="H1080" s="259"/>
      <c r="I1080" s="75"/>
      <c r="J1080" s="258"/>
      <c r="K1080" s="258"/>
      <c r="L1080" s="258"/>
      <c r="M1080" s="258"/>
      <c r="N1080" s="258"/>
      <c r="O1080" s="258"/>
      <c r="P1080" s="258"/>
      <c r="Q1080" s="258"/>
      <c r="R1080" s="258"/>
      <c r="S1080" s="258"/>
      <c r="T1080" s="3"/>
      <c r="U1080" s="3"/>
    </row>
    <row r="1081" spans="5:21">
      <c r="E1081" s="273">
        <f t="shared" ca="1" si="146"/>
        <v>897</v>
      </c>
      <c r="F1081" s="272">
        <f t="shared" ref="F1081:F1144" ca="1" si="147">NORMINV(RAND(),$O$186,($O$187-$O$185)/$O$188)</f>
        <v>35.831486505749936</v>
      </c>
      <c r="G1081" s="246">
        <v>36.479026813733249</v>
      </c>
      <c r="H1081" s="259"/>
      <c r="I1081" s="75"/>
      <c r="J1081" s="258"/>
      <c r="K1081" s="258"/>
      <c r="L1081" s="258"/>
      <c r="M1081" s="258"/>
      <c r="N1081" s="258"/>
      <c r="O1081" s="258"/>
      <c r="P1081" s="258"/>
      <c r="Q1081" s="258"/>
      <c r="R1081" s="258"/>
      <c r="S1081" s="258"/>
      <c r="T1081" s="3"/>
      <c r="U1081" s="3"/>
    </row>
    <row r="1082" spans="5:21">
      <c r="E1082" s="273">
        <f t="shared" ref="E1082:E1145" ca="1" si="148">IF(F1082&lt;&gt;0,E1081+1,"")</f>
        <v>898</v>
      </c>
      <c r="F1082" s="272">
        <f t="shared" ca="1" si="147"/>
        <v>31.422657639579313</v>
      </c>
      <c r="G1082" s="246">
        <v>36.480894109223406</v>
      </c>
      <c r="H1082" s="259"/>
      <c r="I1082" s="75"/>
      <c r="J1082" s="258"/>
      <c r="K1082" s="258"/>
      <c r="L1082" s="258"/>
      <c r="M1082" s="258"/>
      <c r="N1082" s="258"/>
      <c r="O1082" s="258"/>
      <c r="P1082" s="258"/>
      <c r="Q1082" s="258"/>
      <c r="R1082" s="258"/>
      <c r="S1082" s="258"/>
      <c r="T1082" s="3"/>
      <c r="U1082" s="3"/>
    </row>
    <row r="1083" spans="5:21">
      <c r="E1083" s="273">
        <f t="shared" ca="1" si="148"/>
        <v>899</v>
      </c>
      <c r="F1083" s="272">
        <f t="shared" ca="1" si="147"/>
        <v>33.044941499540116</v>
      </c>
      <c r="G1083" s="246">
        <v>36.50930776570565</v>
      </c>
      <c r="H1083" s="259"/>
      <c r="I1083" s="75"/>
      <c r="J1083" s="258"/>
      <c r="K1083" s="258"/>
      <c r="L1083" s="258"/>
      <c r="M1083" s="258"/>
      <c r="N1083" s="258"/>
      <c r="O1083" s="258"/>
      <c r="P1083" s="258"/>
      <c r="Q1083" s="258"/>
      <c r="R1083" s="258"/>
      <c r="S1083" s="258"/>
      <c r="T1083" s="3"/>
      <c r="U1083" s="3"/>
    </row>
    <row r="1084" spans="5:21">
      <c r="E1084" s="273">
        <f t="shared" ca="1" si="148"/>
        <v>900</v>
      </c>
      <c r="F1084" s="272">
        <f t="shared" ca="1" si="147"/>
        <v>32.643923816931419</v>
      </c>
      <c r="G1084" s="246">
        <v>36.514143884907057</v>
      </c>
      <c r="H1084" s="259"/>
      <c r="I1084" s="75"/>
      <c r="J1084" s="258"/>
      <c r="K1084" s="258"/>
      <c r="L1084" s="258"/>
      <c r="M1084" s="258"/>
      <c r="N1084" s="258"/>
      <c r="O1084" s="258"/>
      <c r="P1084" s="258"/>
      <c r="Q1084" s="258"/>
      <c r="R1084" s="258"/>
      <c r="S1084" s="258"/>
      <c r="T1084" s="3"/>
      <c r="U1084" s="3"/>
    </row>
    <row r="1085" spans="5:21">
      <c r="E1085" s="273">
        <f t="shared" ca="1" si="148"/>
        <v>901</v>
      </c>
      <c r="F1085" s="272">
        <f t="shared" ca="1" si="147"/>
        <v>33.477049002828757</v>
      </c>
      <c r="G1085" s="246">
        <v>36.532341117112324</v>
      </c>
      <c r="H1085" s="259"/>
      <c r="I1085" s="75"/>
      <c r="J1085" s="258"/>
      <c r="K1085" s="258"/>
      <c r="L1085" s="258"/>
      <c r="M1085" s="258"/>
      <c r="N1085" s="258"/>
      <c r="O1085" s="258"/>
      <c r="P1085" s="258"/>
      <c r="Q1085" s="258"/>
      <c r="R1085" s="258"/>
      <c r="S1085" s="258"/>
      <c r="T1085" s="3"/>
      <c r="U1085" s="3"/>
    </row>
    <row r="1086" spans="5:21">
      <c r="E1086" s="273">
        <f t="shared" ca="1" si="148"/>
        <v>902</v>
      </c>
      <c r="F1086" s="272">
        <f t="shared" ca="1" si="147"/>
        <v>32.571519677703854</v>
      </c>
      <c r="G1086" s="246">
        <v>36.540680656662587</v>
      </c>
      <c r="H1086" s="259"/>
      <c r="I1086" s="75"/>
      <c r="J1086" s="258"/>
      <c r="K1086" s="258"/>
      <c r="L1086" s="258"/>
      <c r="M1086" s="258"/>
      <c r="N1086" s="258"/>
      <c r="O1086" s="258"/>
      <c r="P1086" s="258"/>
      <c r="Q1086" s="258"/>
      <c r="R1086" s="258"/>
      <c r="S1086" s="258"/>
      <c r="T1086" s="3"/>
      <c r="U1086" s="3"/>
    </row>
    <row r="1087" spans="5:21">
      <c r="E1087" s="273">
        <f t="shared" ca="1" si="148"/>
        <v>903</v>
      </c>
      <c r="F1087" s="272">
        <f t="shared" ca="1" si="147"/>
        <v>34.296684880193197</v>
      </c>
      <c r="G1087" s="246">
        <v>36.546742777333975</v>
      </c>
      <c r="H1087" s="259"/>
      <c r="I1087" s="75"/>
      <c r="J1087" s="258"/>
      <c r="K1087" s="258"/>
      <c r="L1087" s="258"/>
      <c r="M1087" s="258"/>
      <c r="N1087" s="258"/>
      <c r="O1087" s="258"/>
      <c r="P1087" s="258"/>
      <c r="Q1087" s="258"/>
      <c r="R1087" s="258"/>
      <c r="S1087" s="258"/>
      <c r="T1087" s="3"/>
      <c r="U1087" s="3"/>
    </row>
    <row r="1088" spans="5:21">
      <c r="E1088" s="273">
        <f t="shared" ca="1" si="148"/>
        <v>904</v>
      </c>
      <c r="F1088" s="272">
        <f t="shared" ca="1" si="147"/>
        <v>34.099103060726456</v>
      </c>
      <c r="G1088" s="246">
        <v>36.553090795052917</v>
      </c>
      <c r="H1088" s="259"/>
      <c r="I1088" s="75"/>
      <c r="J1088" s="258"/>
      <c r="K1088" s="258"/>
      <c r="L1088" s="258"/>
      <c r="M1088" s="258"/>
      <c r="N1088" s="258"/>
      <c r="O1088" s="258"/>
      <c r="P1088" s="258"/>
      <c r="Q1088" s="258"/>
      <c r="R1088" s="258"/>
      <c r="S1088" s="258"/>
      <c r="T1088" s="3"/>
      <c r="U1088" s="3"/>
    </row>
    <row r="1089" spans="5:21">
      <c r="E1089" s="273">
        <f t="shared" ca="1" si="148"/>
        <v>905</v>
      </c>
      <c r="F1089" s="272">
        <f t="shared" ca="1" si="147"/>
        <v>34.643540593705502</v>
      </c>
      <c r="G1089" s="246">
        <v>36.556968714134491</v>
      </c>
      <c r="H1089" s="259"/>
      <c r="I1089" s="75"/>
      <c r="J1089" s="258"/>
      <c r="K1089" s="258"/>
      <c r="L1089" s="258"/>
      <c r="M1089" s="258"/>
      <c r="N1089" s="258"/>
      <c r="O1089" s="258"/>
      <c r="P1089" s="258"/>
      <c r="Q1089" s="258"/>
      <c r="R1089" s="258"/>
      <c r="S1089" s="258"/>
      <c r="T1089" s="3"/>
      <c r="U1089" s="3"/>
    </row>
    <row r="1090" spans="5:21">
      <c r="E1090" s="273">
        <f t="shared" ca="1" si="148"/>
        <v>906</v>
      </c>
      <c r="F1090" s="272">
        <f t="shared" ca="1" si="147"/>
        <v>34.366686782252614</v>
      </c>
      <c r="G1090" s="246">
        <v>36.585318339095309</v>
      </c>
      <c r="H1090" s="259"/>
      <c r="I1090" s="75"/>
      <c r="J1090" s="258"/>
      <c r="K1090" s="258"/>
      <c r="L1090" s="258"/>
      <c r="M1090" s="258"/>
      <c r="N1090" s="258"/>
      <c r="O1090" s="258"/>
      <c r="P1090" s="258"/>
      <c r="Q1090" s="258"/>
      <c r="R1090" s="258"/>
      <c r="S1090" s="258"/>
      <c r="T1090" s="3"/>
      <c r="U1090" s="3"/>
    </row>
    <row r="1091" spans="5:21">
      <c r="E1091" s="273">
        <f t="shared" ca="1" si="148"/>
        <v>907</v>
      </c>
      <c r="F1091" s="272">
        <f t="shared" ca="1" si="147"/>
        <v>33.412931637153221</v>
      </c>
      <c r="G1091" s="246">
        <v>36.608905130597805</v>
      </c>
      <c r="H1091" s="259"/>
      <c r="I1091" s="75"/>
      <c r="J1091" s="258"/>
      <c r="K1091" s="258"/>
      <c r="L1091" s="258"/>
      <c r="M1091" s="258"/>
      <c r="N1091" s="258"/>
      <c r="O1091" s="258"/>
      <c r="P1091" s="258"/>
      <c r="Q1091" s="258"/>
      <c r="R1091" s="258"/>
      <c r="S1091" s="258"/>
      <c r="T1091" s="3"/>
      <c r="U1091" s="3"/>
    </row>
    <row r="1092" spans="5:21">
      <c r="E1092" s="273">
        <f t="shared" ca="1" si="148"/>
        <v>908</v>
      </c>
      <c r="F1092" s="272">
        <f t="shared" ca="1" si="147"/>
        <v>35.198057751802395</v>
      </c>
      <c r="G1092" s="246">
        <v>36.608908941423763</v>
      </c>
      <c r="H1092" s="259"/>
      <c r="I1092" s="75"/>
      <c r="J1092" s="258"/>
      <c r="K1092" s="258"/>
      <c r="L1092" s="258"/>
      <c r="M1092" s="258"/>
      <c r="N1092" s="258"/>
      <c r="O1092" s="258"/>
      <c r="P1092" s="258"/>
      <c r="Q1092" s="258"/>
      <c r="R1092" s="258"/>
      <c r="S1092" s="258"/>
      <c r="T1092" s="3"/>
      <c r="U1092" s="3"/>
    </row>
    <row r="1093" spans="5:21">
      <c r="E1093" s="273">
        <f t="shared" ca="1" si="148"/>
        <v>909</v>
      </c>
      <c r="F1093" s="272">
        <f t="shared" ca="1" si="147"/>
        <v>31.025470125650344</v>
      </c>
      <c r="G1093" s="246">
        <v>36.642298162820509</v>
      </c>
      <c r="H1093" s="259"/>
      <c r="I1093" s="75"/>
      <c r="J1093" s="258"/>
      <c r="K1093" s="258"/>
      <c r="L1093" s="258"/>
      <c r="M1093" s="258"/>
      <c r="N1093" s="258"/>
      <c r="O1093" s="258"/>
      <c r="P1093" s="258"/>
      <c r="Q1093" s="258"/>
      <c r="R1093" s="258"/>
      <c r="S1093" s="258"/>
      <c r="T1093" s="3"/>
      <c r="U1093" s="3"/>
    </row>
    <row r="1094" spans="5:21">
      <c r="E1094" s="273">
        <f t="shared" ca="1" si="148"/>
        <v>910</v>
      </c>
      <c r="F1094" s="272">
        <f t="shared" ca="1" si="147"/>
        <v>28.790608253153536</v>
      </c>
      <c r="G1094" s="246">
        <v>36.679236064791915</v>
      </c>
      <c r="H1094" s="259"/>
      <c r="I1094" s="75"/>
      <c r="J1094" s="258"/>
      <c r="K1094" s="258"/>
      <c r="L1094" s="258"/>
      <c r="M1094" s="258"/>
      <c r="N1094" s="258"/>
      <c r="O1094" s="258"/>
      <c r="P1094" s="258"/>
      <c r="Q1094" s="258"/>
      <c r="R1094" s="258"/>
      <c r="S1094" s="258"/>
      <c r="T1094" s="3"/>
      <c r="U1094" s="3"/>
    </row>
    <row r="1095" spans="5:21">
      <c r="E1095" s="273">
        <f t="shared" ca="1" si="148"/>
        <v>911</v>
      </c>
      <c r="F1095" s="272">
        <f t="shared" ca="1" si="147"/>
        <v>31.211745291893735</v>
      </c>
      <c r="G1095" s="246">
        <v>36.685609762236233</v>
      </c>
      <c r="H1095" s="259"/>
      <c r="I1095" s="75"/>
      <c r="J1095" s="258"/>
      <c r="K1095" s="258"/>
      <c r="L1095" s="258"/>
      <c r="M1095" s="258"/>
      <c r="N1095" s="258"/>
      <c r="O1095" s="258"/>
      <c r="P1095" s="258"/>
      <c r="Q1095" s="258"/>
      <c r="R1095" s="258"/>
      <c r="S1095" s="258"/>
      <c r="T1095" s="3"/>
      <c r="U1095" s="3"/>
    </row>
    <row r="1096" spans="5:21">
      <c r="E1096" s="273">
        <f t="shared" ca="1" si="148"/>
        <v>912</v>
      </c>
      <c r="F1096" s="272">
        <f t="shared" ca="1" si="147"/>
        <v>34.953881539969146</v>
      </c>
      <c r="G1096" s="246">
        <v>36.707904703450069</v>
      </c>
      <c r="H1096" s="259"/>
      <c r="I1096" s="75"/>
      <c r="J1096" s="258"/>
      <c r="K1096" s="258"/>
      <c r="L1096" s="258"/>
      <c r="M1096" s="258"/>
      <c r="N1096" s="258"/>
      <c r="O1096" s="258"/>
      <c r="P1096" s="258"/>
      <c r="Q1096" s="258"/>
      <c r="R1096" s="258"/>
      <c r="S1096" s="258"/>
      <c r="T1096" s="3"/>
      <c r="U1096" s="3"/>
    </row>
    <row r="1097" spans="5:21">
      <c r="E1097" s="273">
        <f t="shared" ca="1" si="148"/>
        <v>913</v>
      </c>
      <c r="F1097" s="272">
        <f t="shared" ca="1" si="147"/>
        <v>33.296832925026841</v>
      </c>
      <c r="G1097" s="246">
        <v>36.723182178254305</v>
      </c>
      <c r="H1097" s="259"/>
      <c r="I1097" s="75"/>
      <c r="J1097" s="258"/>
      <c r="K1097" s="258"/>
      <c r="L1097" s="258"/>
      <c r="M1097" s="258"/>
      <c r="N1097" s="258"/>
      <c r="O1097" s="258"/>
      <c r="P1097" s="258"/>
      <c r="Q1097" s="258"/>
      <c r="R1097" s="258"/>
      <c r="S1097" s="258"/>
      <c r="T1097" s="3"/>
      <c r="U1097" s="3"/>
    </row>
    <row r="1098" spans="5:21">
      <c r="E1098" s="273">
        <f t="shared" ca="1" si="148"/>
        <v>914</v>
      </c>
      <c r="F1098" s="272">
        <f t="shared" ca="1" si="147"/>
        <v>38.284946828381734</v>
      </c>
      <c r="G1098" s="246">
        <v>36.725746899484207</v>
      </c>
      <c r="H1098" s="259"/>
      <c r="I1098" s="75"/>
      <c r="J1098" s="258"/>
      <c r="K1098" s="258"/>
      <c r="L1098" s="258"/>
      <c r="M1098" s="258"/>
      <c r="N1098" s="258"/>
      <c r="O1098" s="258"/>
      <c r="P1098" s="258"/>
      <c r="Q1098" s="258"/>
      <c r="R1098" s="258"/>
      <c r="S1098" s="258"/>
      <c r="T1098" s="3"/>
      <c r="U1098" s="3"/>
    </row>
    <row r="1099" spans="5:21">
      <c r="E1099" s="273">
        <f t="shared" ca="1" si="148"/>
        <v>915</v>
      </c>
      <c r="F1099" s="272">
        <f t="shared" ca="1" si="147"/>
        <v>36.593050499177529</v>
      </c>
      <c r="G1099" s="246">
        <v>36.733838602300594</v>
      </c>
      <c r="H1099" s="259"/>
      <c r="I1099" s="75"/>
      <c r="J1099" s="258"/>
      <c r="K1099" s="258"/>
      <c r="L1099" s="258"/>
      <c r="M1099" s="258"/>
      <c r="N1099" s="258"/>
      <c r="O1099" s="258"/>
      <c r="P1099" s="258"/>
      <c r="Q1099" s="258"/>
      <c r="R1099" s="258"/>
      <c r="S1099" s="258"/>
      <c r="T1099" s="3"/>
      <c r="U1099" s="3"/>
    </row>
    <row r="1100" spans="5:21">
      <c r="E1100" s="273">
        <f t="shared" ca="1" si="148"/>
        <v>916</v>
      </c>
      <c r="F1100" s="272">
        <f t="shared" ca="1" si="147"/>
        <v>32.950849301339495</v>
      </c>
      <c r="G1100" s="246">
        <v>36.746553605531801</v>
      </c>
      <c r="H1100" s="259"/>
      <c r="I1100" s="75"/>
      <c r="J1100" s="258"/>
      <c r="K1100" s="258"/>
      <c r="L1100" s="258"/>
      <c r="M1100" s="258"/>
      <c r="N1100" s="258"/>
      <c r="O1100" s="258"/>
      <c r="P1100" s="258"/>
      <c r="Q1100" s="258"/>
      <c r="R1100" s="258"/>
      <c r="S1100" s="258"/>
      <c r="T1100" s="3"/>
      <c r="U1100" s="3"/>
    </row>
    <row r="1101" spans="5:21">
      <c r="E1101" s="273">
        <f t="shared" ca="1" si="148"/>
        <v>917</v>
      </c>
      <c r="F1101" s="272">
        <f t="shared" ca="1" si="147"/>
        <v>34.164037375626982</v>
      </c>
      <c r="G1101" s="246">
        <v>36.746728481372728</v>
      </c>
      <c r="H1101" s="259"/>
      <c r="I1101" s="75"/>
      <c r="J1101" s="258"/>
      <c r="K1101" s="258"/>
      <c r="L1101" s="258"/>
      <c r="M1101" s="258"/>
      <c r="N1101" s="258"/>
      <c r="O1101" s="258"/>
      <c r="P1101" s="258"/>
      <c r="Q1101" s="258"/>
      <c r="R1101" s="258"/>
      <c r="S1101" s="258"/>
      <c r="T1101" s="3"/>
      <c r="U1101" s="3"/>
    </row>
    <row r="1102" spans="5:21">
      <c r="E1102" s="273">
        <f t="shared" ca="1" si="148"/>
        <v>918</v>
      </c>
      <c r="F1102" s="272">
        <f t="shared" ca="1" si="147"/>
        <v>35.629427625666828</v>
      </c>
      <c r="G1102" s="246">
        <v>36.800406549832523</v>
      </c>
      <c r="H1102" s="259"/>
      <c r="I1102" s="75"/>
      <c r="J1102" s="258"/>
      <c r="K1102" s="258"/>
      <c r="L1102" s="258"/>
      <c r="M1102" s="258"/>
      <c r="N1102" s="258"/>
      <c r="O1102" s="258"/>
      <c r="P1102" s="258"/>
      <c r="Q1102" s="258"/>
      <c r="R1102" s="258"/>
      <c r="S1102" s="258"/>
      <c r="T1102" s="3"/>
      <c r="U1102" s="3"/>
    </row>
    <row r="1103" spans="5:21">
      <c r="E1103" s="273">
        <f t="shared" ca="1" si="148"/>
        <v>919</v>
      </c>
      <c r="F1103" s="272">
        <f t="shared" ca="1" si="147"/>
        <v>32.553160933226735</v>
      </c>
      <c r="G1103" s="246">
        <v>36.800887011655703</v>
      </c>
      <c r="H1103" s="259"/>
      <c r="I1103" s="75"/>
      <c r="J1103" s="258"/>
      <c r="K1103" s="258"/>
      <c r="L1103" s="258"/>
      <c r="M1103" s="258"/>
      <c r="N1103" s="258"/>
      <c r="O1103" s="258"/>
      <c r="P1103" s="258"/>
      <c r="Q1103" s="258"/>
      <c r="R1103" s="258"/>
      <c r="S1103" s="258"/>
      <c r="T1103" s="3"/>
      <c r="U1103" s="3"/>
    </row>
    <row r="1104" spans="5:21">
      <c r="E1104" s="273">
        <f t="shared" ca="1" si="148"/>
        <v>920</v>
      </c>
      <c r="F1104" s="272">
        <f t="shared" ca="1" si="147"/>
        <v>35.046852435642037</v>
      </c>
      <c r="G1104" s="246">
        <v>36.803665715374578</v>
      </c>
      <c r="H1104" s="259"/>
      <c r="I1104" s="75"/>
      <c r="J1104" s="258"/>
      <c r="K1104" s="258"/>
      <c r="L1104" s="258"/>
      <c r="M1104" s="258"/>
      <c r="N1104" s="258"/>
      <c r="O1104" s="258"/>
      <c r="P1104" s="258"/>
      <c r="Q1104" s="258"/>
      <c r="R1104" s="258"/>
      <c r="S1104" s="258"/>
      <c r="T1104" s="3"/>
      <c r="U1104" s="3"/>
    </row>
    <row r="1105" spans="5:21">
      <c r="E1105" s="273">
        <f t="shared" ca="1" si="148"/>
        <v>921</v>
      </c>
      <c r="F1105" s="272">
        <f t="shared" ca="1" si="147"/>
        <v>34.106390664106108</v>
      </c>
      <c r="G1105" s="246">
        <v>36.822897575413073</v>
      </c>
      <c r="H1105" s="259"/>
      <c r="I1105" s="75"/>
      <c r="J1105" s="258"/>
      <c r="K1105" s="258"/>
      <c r="L1105" s="258"/>
      <c r="M1105" s="258"/>
      <c r="N1105" s="258"/>
      <c r="O1105" s="258"/>
      <c r="P1105" s="258"/>
      <c r="Q1105" s="258"/>
      <c r="R1105" s="258"/>
      <c r="S1105" s="258"/>
      <c r="T1105" s="3"/>
      <c r="U1105" s="3"/>
    </row>
    <row r="1106" spans="5:21">
      <c r="E1106" s="273">
        <f t="shared" ca="1" si="148"/>
        <v>922</v>
      </c>
      <c r="F1106" s="272">
        <f t="shared" ca="1" si="147"/>
        <v>33.577185064339425</v>
      </c>
      <c r="G1106" s="246">
        <v>36.848800863712228</v>
      </c>
      <c r="H1106" s="259"/>
      <c r="I1106" s="75"/>
      <c r="J1106" s="258"/>
      <c r="K1106" s="258"/>
      <c r="L1106" s="258"/>
      <c r="M1106" s="258"/>
      <c r="N1106" s="258"/>
      <c r="O1106" s="258"/>
      <c r="P1106" s="258"/>
      <c r="Q1106" s="258"/>
      <c r="R1106" s="258"/>
      <c r="S1106" s="258"/>
      <c r="T1106" s="3"/>
      <c r="U1106" s="3"/>
    </row>
    <row r="1107" spans="5:21">
      <c r="E1107" s="273">
        <f t="shared" ca="1" si="148"/>
        <v>923</v>
      </c>
      <c r="F1107" s="272">
        <f t="shared" ca="1" si="147"/>
        <v>30.547741944305244</v>
      </c>
      <c r="G1107" s="246">
        <v>36.853534094968566</v>
      </c>
      <c r="H1107" s="259"/>
      <c r="I1107" s="75"/>
      <c r="J1107" s="258"/>
      <c r="K1107" s="258"/>
      <c r="L1107" s="258"/>
      <c r="M1107" s="258"/>
      <c r="N1107" s="258"/>
      <c r="O1107" s="258"/>
      <c r="P1107" s="258"/>
      <c r="Q1107" s="258"/>
      <c r="R1107" s="258"/>
      <c r="S1107" s="258"/>
      <c r="T1107" s="3"/>
      <c r="U1107" s="3"/>
    </row>
    <row r="1108" spans="5:21">
      <c r="E1108" s="273">
        <f t="shared" ca="1" si="148"/>
        <v>924</v>
      </c>
      <c r="F1108" s="272">
        <f t="shared" ca="1" si="147"/>
        <v>35.493499318890578</v>
      </c>
      <c r="G1108" s="246">
        <v>36.859518252939964</v>
      </c>
      <c r="H1108" s="259"/>
      <c r="I1108" s="75"/>
      <c r="J1108" s="258"/>
      <c r="K1108" s="258"/>
      <c r="L1108" s="258"/>
      <c r="M1108" s="258"/>
      <c r="N1108" s="258"/>
      <c r="O1108" s="258"/>
      <c r="P1108" s="258"/>
      <c r="Q1108" s="258"/>
      <c r="R1108" s="258"/>
      <c r="S1108" s="258"/>
      <c r="T1108" s="3"/>
      <c r="U1108" s="3"/>
    </row>
    <row r="1109" spans="5:21">
      <c r="E1109" s="273">
        <f t="shared" ca="1" si="148"/>
        <v>925</v>
      </c>
      <c r="F1109" s="272">
        <f t="shared" ca="1" si="147"/>
        <v>32.808315467130072</v>
      </c>
      <c r="G1109" s="246">
        <v>36.861658795847028</v>
      </c>
      <c r="H1109" s="259"/>
      <c r="I1109" s="75"/>
      <c r="J1109" s="258"/>
      <c r="K1109" s="258"/>
      <c r="L1109" s="258"/>
      <c r="M1109" s="258"/>
      <c r="N1109" s="258"/>
      <c r="O1109" s="258"/>
      <c r="P1109" s="258"/>
      <c r="Q1109" s="258"/>
      <c r="R1109" s="258"/>
      <c r="S1109" s="258"/>
      <c r="T1109" s="3"/>
      <c r="U1109" s="3"/>
    </row>
    <row r="1110" spans="5:21">
      <c r="E1110" s="273">
        <f t="shared" ca="1" si="148"/>
        <v>926</v>
      </c>
      <c r="F1110" s="272">
        <f t="shared" ca="1" si="147"/>
        <v>28.82700102954821</v>
      </c>
      <c r="G1110" s="246">
        <v>36.883253670371751</v>
      </c>
      <c r="H1110" s="259"/>
      <c r="I1110" s="75"/>
      <c r="J1110" s="258"/>
      <c r="K1110" s="258"/>
      <c r="L1110" s="258"/>
      <c r="M1110" s="258"/>
      <c r="N1110" s="258"/>
      <c r="O1110" s="258"/>
      <c r="P1110" s="258"/>
      <c r="Q1110" s="258"/>
      <c r="R1110" s="258"/>
      <c r="S1110" s="258"/>
      <c r="T1110" s="3"/>
      <c r="U1110" s="3"/>
    </row>
    <row r="1111" spans="5:21">
      <c r="E1111" s="273">
        <f t="shared" ca="1" si="148"/>
        <v>927</v>
      </c>
      <c r="F1111" s="272">
        <f t="shared" ca="1" si="147"/>
        <v>34.714161529000101</v>
      </c>
      <c r="G1111" s="246">
        <v>36.884589022567596</v>
      </c>
      <c r="H1111" s="259"/>
      <c r="I1111" s="75"/>
      <c r="J1111" s="258"/>
      <c r="K1111" s="258"/>
      <c r="L1111" s="258"/>
      <c r="M1111" s="258"/>
      <c r="N1111" s="258"/>
      <c r="O1111" s="258"/>
      <c r="P1111" s="258"/>
      <c r="Q1111" s="258"/>
      <c r="R1111" s="258"/>
      <c r="S1111" s="258"/>
      <c r="T1111" s="3"/>
      <c r="U1111" s="3"/>
    </row>
    <row r="1112" spans="5:21">
      <c r="E1112" s="273">
        <f t="shared" ca="1" si="148"/>
        <v>928</v>
      </c>
      <c r="F1112" s="272">
        <f t="shared" ca="1" si="147"/>
        <v>31.207454980591177</v>
      </c>
      <c r="G1112" s="246">
        <v>36.901767180031428</v>
      </c>
      <c r="H1112" s="259"/>
      <c r="I1112" s="75"/>
      <c r="J1112" s="258"/>
      <c r="K1112" s="258"/>
      <c r="L1112" s="258"/>
      <c r="M1112" s="258"/>
      <c r="N1112" s="258"/>
      <c r="O1112" s="258"/>
      <c r="P1112" s="258"/>
      <c r="Q1112" s="258"/>
      <c r="R1112" s="258"/>
      <c r="S1112" s="258"/>
      <c r="T1112" s="3"/>
      <c r="U1112" s="3"/>
    </row>
    <row r="1113" spans="5:21">
      <c r="E1113" s="273">
        <f t="shared" ca="1" si="148"/>
        <v>929</v>
      </c>
      <c r="F1113" s="272">
        <f t="shared" ca="1" si="147"/>
        <v>32.253354781271106</v>
      </c>
      <c r="G1113" s="246">
        <v>36.908252301189655</v>
      </c>
      <c r="H1113" s="259"/>
      <c r="I1113" s="75"/>
      <c r="J1113" s="258"/>
      <c r="K1113" s="258"/>
      <c r="L1113" s="258"/>
      <c r="M1113" s="258"/>
      <c r="N1113" s="258"/>
      <c r="O1113" s="258"/>
      <c r="P1113" s="258"/>
      <c r="Q1113" s="258"/>
      <c r="R1113" s="258"/>
      <c r="S1113" s="258"/>
      <c r="T1113" s="3"/>
      <c r="U1113" s="3"/>
    </row>
    <row r="1114" spans="5:21">
      <c r="E1114" s="273">
        <f t="shared" ca="1" si="148"/>
        <v>930</v>
      </c>
      <c r="F1114" s="272">
        <f t="shared" ca="1" si="147"/>
        <v>33.197234302661286</v>
      </c>
      <c r="G1114" s="246">
        <v>36.913595132599347</v>
      </c>
      <c r="H1114" s="259"/>
      <c r="I1114" s="75"/>
      <c r="J1114" s="258"/>
      <c r="K1114" s="258"/>
      <c r="L1114" s="258"/>
      <c r="M1114" s="258"/>
      <c r="N1114" s="258"/>
      <c r="O1114" s="258"/>
      <c r="P1114" s="258"/>
      <c r="Q1114" s="258"/>
      <c r="R1114" s="258"/>
      <c r="S1114" s="258"/>
      <c r="T1114" s="3"/>
      <c r="U1114" s="3"/>
    </row>
    <row r="1115" spans="5:21">
      <c r="E1115" s="273">
        <f t="shared" ca="1" si="148"/>
        <v>931</v>
      </c>
      <c r="F1115" s="272">
        <f t="shared" ca="1" si="147"/>
        <v>34.371532121375211</v>
      </c>
      <c r="G1115" s="246">
        <v>36.962395899231922</v>
      </c>
      <c r="H1115" s="259"/>
      <c r="I1115" s="75"/>
      <c r="J1115" s="258"/>
      <c r="K1115" s="258"/>
      <c r="L1115" s="258"/>
      <c r="M1115" s="258"/>
      <c r="N1115" s="258"/>
      <c r="O1115" s="258"/>
      <c r="P1115" s="258"/>
      <c r="Q1115" s="258"/>
      <c r="R1115" s="258"/>
      <c r="S1115" s="258"/>
      <c r="T1115" s="3"/>
      <c r="U1115" s="3"/>
    </row>
    <row r="1116" spans="5:21">
      <c r="E1116" s="273">
        <f t="shared" ca="1" si="148"/>
        <v>932</v>
      </c>
      <c r="F1116" s="272">
        <f t="shared" ca="1" si="147"/>
        <v>35.170622645669546</v>
      </c>
      <c r="G1116" s="246">
        <v>36.980225757343277</v>
      </c>
      <c r="H1116" s="259"/>
      <c r="I1116" s="75"/>
      <c r="J1116" s="258"/>
      <c r="K1116" s="258"/>
      <c r="L1116" s="258"/>
      <c r="M1116" s="258"/>
      <c r="N1116" s="258"/>
      <c r="O1116" s="258"/>
      <c r="P1116" s="258"/>
      <c r="Q1116" s="258"/>
      <c r="R1116" s="258"/>
      <c r="S1116" s="258"/>
      <c r="T1116" s="3"/>
      <c r="U1116" s="3"/>
    </row>
    <row r="1117" spans="5:21">
      <c r="E1117" s="273">
        <f t="shared" ca="1" si="148"/>
        <v>933</v>
      </c>
      <c r="F1117" s="272">
        <f t="shared" ca="1" si="147"/>
        <v>34.38241415749934</v>
      </c>
      <c r="G1117" s="246">
        <v>37.000732433239506</v>
      </c>
      <c r="H1117" s="259"/>
      <c r="I1117" s="75"/>
      <c r="J1117" s="258"/>
      <c r="K1117" s="258"/>
      <c r="L1117" s="258"/>
      <c r="M1117" s="258"/>
      <c r="N1117" s="258"/>
      <c r="O1117" s="258"/>
      <c r="P1117" s="258"/>
      <c r="Q1117" s="258"/>
      <c r="R1117" s="258"/>
      <c r="S1117" s="258"/>
      <c r="T1117" s="3"/>
      <c r="U1117" s="3"/>
    </row>
    <row r="1118" spans="5:21">
      <c r="E1118" s="273">
        <f t="shared" ca="1" si="148"/>
        <v>934</v>
      </c>
      <c r="F1118" s="272">
        <f t="shared" ca="1" si="147"/>
        <v>37.434030780260528</v>
      </c>
      <c r="G1118" s="246">
        <v>37.002398887996726</v>
      </c>
      <c r="H1118" s="259"/>
      <c r="I1118" s="75"/>
      <c r="J1118" s="258"/>
      <c r="K1118" s="258"/>
      <c r="L1118" s="258"/>
      <c r="M1118" s="258"/>
      <c r="N1118" s="258"/>
      <c r="O1118" s="258"/>
      <c r="P1118" s="258"/>
      <c r="Q1118" s="258"/>
      <c r="R1118" s="258"/>
      <c r="S1118" s="258"/>
      <c r="T1118" s="3"/>
      <c r="U1118" s="3"/>
    </row>
    <row r="1119" spans="5:21">
      <c r="E1119" s="273">
        <f t="shared" ca="1" si="148"/>
        <v>935</v>
      </c>
      <c r="F1119" s="272">
        <f t="shared" ca="1" si="147"/>
        <v>33.396022701534633</v>
      </c>
      <c r="G1119" s="246">
        <v>37.005182064978491</v>
      </c>
      <c r="H1119" s="259"/>
      <c r="I1119" s="75"/>
      <c r="J1119" s="258"/>
      <c r="K1119" s="258"/>
      <c r="L1119" s="258"/>
      <c r="M1119" s="258"/>
      <c r="N1119" s="258"/>
      <c r="O1119" s="258"/>
      <c r="P1119" s="258"/>
      <c r="Q1119" s="258"/>
      <c r="R1119" s="258"/>
      <c r="S1119" s="258"/>
      <c r="T1119" s="3"/>
      <c r="U1119" s="3"/>
    </row>
    <row r="1120" spans="5:21">
      <c r="E1120" s="273">
        <f t="shared" ca="1" si="148"/>
        <v>936</v>
      </c>
      <c r="F1120" s="272">
        <f t="shared" ca="1" si="147"/>
        <v>34.855610257728586</v>
      </c>
      <c r="G1120" s="246">
        <v>37.014879932926732</v>
      </c>
      <c r="H1120" s="259"/>
      <c r="I1120" s="75"/>
      <c r="J1120" s="258"/>
      <c r="K1120" s="258"/>
      <c r="L1120" s="258"/>
      <c r="M1120" s="258"/>
      <c r="N1120" s="258"/>
      <c r="O1120" s="258"/>
      <c r="P1120" s="258"/>
      <c r="Q1120" s="258"/>
      <c r="R1120" s="258"/>
      <c r="S1120" s="258"/>
      <c r="T1120" s="3"/>
      <c r="U1120" s="3"/>
    </row>
    <row r="1121" spans="5:21">
      <c r="E1121" s="273">
        <f t="shared" ca="1" si="148"/>
        <v>937</v>
      </c>
      <c r="F1121" s="272">
        <f t="shared" ca="1" si="147"/>
        <v>33.614669130617976</v>
      </c>
      <c r="G1121" s="246">
        <v>37.038952145153132</v>
      </c>
      <c r="H1121" s="259"/>
      <c r="I1121" s="75"/>
      <c r="J1121" s="258"/>
      <c r="K1121" s="258"/>
      <c r="L1121" s="258"/>
      <c r="M1121" s="258"/>
      <c r="N1121" s="258"/>
      <c r="O1121" s="258"/>
      <c r="P1121" s="258"/>
      <c r="Q1121" s="258"/>
      <c r="R1121" s="258"/>
      <c r="S1121" s="258"/>
      <c r="T1121" s="3"/>
      <c r="U1121" s="3"/>
    </row>
    <row r="1122" spans="5:21">
      <c r="E1122" s="273">
        <f t="shared" ca="1" si="148"/>
        <v>938</v>
      </c>
      <c r="F1122" s="272">
        <f t="shared" ca="1" si="147"/>
        <v>34.833657482509061</v>
      </c>
      <c r="G1122" s="246">
        <v>37.041113323985655</v>
      </c>
      <c r="H1122" s="259"/>
      <c r="I1122" s="75"/>
      <c r="J1122" s="258"/>
      <c r="K1122" s="258"/>
      <c r="L1122" s="258"/>
      <c r="M1122" s="258"/>
      <c r="N1122" s="258"/>
      <c r="O1122" s="258"/>
      <c r="P1122" s="258"/>
      <c r="Q1122" s="258"/>
      <c r="R1122" s="258"/>
      <c r="S1122" s="258"/>
      <c r="T1122" s="3"/>
      <c r="U1122" s="3"/>
    </row>
    <row r="1123" spans="5:21">
      <c r="E1123" s="273">
        <f t="shared" ca="1" si="148"/>
        <v>939</v>
      </c>
      <c r="F1123" s="272">
        <f t="shared" ca="1" si="147"/>
        <v>33.571332293642598</v>
      </c>
      <c r="G1123" s="246">
        <v>37.063822761946462</v>
      </c>
      <c r="H1123" s="259"/>
      <c r="I1123" s="75"/>
      <c r="J1123" s="258"/>
      <c r="K1123" s="258"/>
      <c r="L1123" s="258"/>
      <c r="M1123" s="258"/>
      <c r="N1123" s="258"/>
      <c r="O1123" s="258"/>
      <c r="P1123" s="258"/>
      <c r="Q1123" s="258"/>
      <c r="R1123" s="258"/>
      <c r="S1123" s="258"/>
      <c r="T1123" s="3"/>
      <c r="U1123" s="3"/>
    </row>
    <row r="1124" spans="5:21">
      <c r="E1124" s="273">
        <f t="shared" ca="1" si="148"/>
        <v>940</v>
      </c>
      <c r="F1124" s="272">
        <f t="shared" ca="1" si="147"/>
        <v>34.550320838015381</v>
      </c>
      <c r="G1124" s="246">
        <v>37.073844945128947</v>
      </c>
      <c r="H1124" s="259"/>
      <c r="I1124" s="75"/>
      <c r="J1124" s="258"/>
      <c r="K1124" s="258"/>
      <c r="L1124" s="258"/>
      <c r="M1124" s="258"/>
      <c r="N1124" s="258"/>
      <c r="O1124" s="258"/>
      <c r="P1124" s="258"/>
      <c r="Q1124" s="258"/>
      <c r="R1124" s="258"/>
      <c r="S1124" s="258"/>
      <c r="T1124" s="3"/>
      <c r="U1124" s="3"/>
    </row>
    <row r="1125" spans="5:21">
      <c r="E1125" s="273">
        <f t="shared" ca="1" si="148"/>
        <v>941</v>
      </c>
      <c r="F1125" s="272">
        <f t="shared" ca="1" si="147"/>
        <v>35.962181561853988</v>
      </c>
      <c r="G1125" s="246">
        <v>37.106472783615978</v>
      </c>
      <c r="H1125" s="259"/>
      <c r="I1125" s="75"/>
      <c r="J1125" s="258"/>
      <c r="K1125" s="258"/>
      <c r="L1125" s="258"/>
      <c r="M1125" s="258"/>
      <c r="N1125" s="258"/>
      <c r="O1125" s="258"/>
      <c r="P1125" s="258"/>
      <c r="Q1125" s="258"/>
      <c r="R1125" s="258"/>
      <c r="S1125" s="258"/>
      <c r="T1125" s="3"/>
      <c r="U1125" s="3"/>
    </row>
    <row r="1126" spans="5:21">
      <c r="E1126" s="273">
        <f t="shared" ca="1" si="148"/>
        <v>942</v>
      </c>
      <c r="F1126" s="272">
        <f t="shared" ca="1" si="147"/>
        <v>34.79615058785631</v>
      </c>
      <c r="G1126" s="246">
        <v>37.121858558400717</v>
      </c>
      <c r="H1126" s="259"/>
      <c r="I1126" s="75"/>
      <c r="J1126" s="258"/>
      <c r="K1126" s="258"/>
      <c r="L1126" s="258"/>
      <c r="M1126" s="258"/>
      <c r="N1126" s="258"/>
      <c r="O1126" s="258"/>
      <c r="P1126" s="258"/>
      <c r="Q1126" s="258"/>
      <c r="R1126" s="258"/>
      <c r="S1126" s="258"/>
      <c r="T1126" s="3"/>
      <c r="U1126" s="3"/>
    </row>
    <row r="1127" spans="5:21">
      <c r="E1127" s="273">
        <f t="shared" ca="1" si="148"/>
        <v>943</v>
      </c>
      <c r="F1127" s="272">
        <f t="shared" ca="1" si="147"/>
        <v>35.844688656180288</v>
      </c>
      <c r="G1127" s="246">
        <v>37.131666195513858</v>
      </c>
      <c r="H1127" s="259"/>
      <c r="I1127" s="75"/>
      <c r="J1127" s="258"/>
      <c r="K1127" s="258"/>
      <c r="L1127" s="258"/>
      <c r="M1127" s="258"/>
      <c r="N1127" s="258"/>
      <c r="O1127" s="258"/>
      <c r="P1127" s="258"/>
      <c r="Q1127" s="258"/>
      <c r="R1127" s="258"/>
      <c r="S1127" s="258"/>
      <c r="T1127" s="3"/>
      <c r="U1127" s="3"/>
    </row>
    <row r="1128" spans="5:21">
      <c r="E1128" s="273">
        <f t="shared" ca="1" si="148"/>
        <v>944</v>
      </c>
      <c r="F1128" s="272">
        <f t="shared" ca="1" si="147"/>
        <v>36.602264997063045</v>
      </c>
      <c r="G1128" s="246">
        <v>37.148696559776106</v>
      </c>
      <c r="H1128" s="259"/>
      <c r="I1128" s="75"/>
      <c r="J1128" s="258"/>
      <c r="K1128" s="258"/>
      <c r="L1128" s="258"/>
      <c r="M1128" s="258"/>
      <c r="N1128" s="258"/>
      <c r="O1128" s="258"/>
      <c r="P1128" s="258"/>
      <c r="Q1128" s="258"/>
      <c r="R1128" s="258"/>
      <c r="S1128" s="258"/>
      <c r="T1128" s="3"/>
      <c r="U1128" s="3"/>
    </row>
    <row r="1129" spans="5:21">
      <c r="E1129" s="273">
        <f t="shared" ca="1" si="148"/>
        <v>945</v>
      </c>
      <c r="F1129" s="272">
        <f t="shared" ca="1" si="147"/>
        <v>32.736316751831161</v>
      </c>
      <c r="G1129" s="246">
        <v>37.163278759956938</v>
      </c>
      <c r="H1129" s="259"/>
      <c r="I1129" s="75"/>
      <c r="J1129" s="258"/>
      <c r="K1129" s="258"/>
      <c r="L1129" s="258"/>
      <c r="M1129" s="258"/>
      <c r="N1129" s="258"/>
      <c r="O1129" s="258"/>
      <c r="P1129" s="258"/>
      <c r="Q1129" s="258"/>
      <c r="R1129" s="258"/>
      <c r="S1129" s="258"/>
      <c r="T1129" s="3"/>
      <c r="U1129" s="3"/>
    </row>
    <row r="1130" spans="5:21">
      <c r="E1130" s="273">
        <f t="shared" ca="1" si="148"/>
        <v>946</v>
      </c>
      <c r="F1130" s="272">
        <f t="shared" ca="1" si="147"/>
        <v>33.107475007602375</v>
      </c>
      <c r="G1130" s="246">
        <v>37.195333390483555</v>
      </c>
      <c r="H1130" s="259"/>
      <c r="I1130" s="75"/>
      <c r="J1130" s="258"/>
      <c r="K1130" s="258"/>
      <c r="L1130" s="258"/>
      <c r="M1130" s="258"/>
      <c r="N1130" s="258"/>
      <c r="O1130" s="258"/>
      <c r="P1130" s="258"/>
      <c r="Q1130" s="258"/>
      <c r="R1130" s="258"/>
      <c r="S1130" s="258"/>
      <c r="T1130" s="3"/>
      <c r="U1130" s="3"/>
    </row>
    <row r="1131" spans="5:21">
      <c r="E1131" s="273">
        <f t="shared" ca="1" si="148"/>
        <v>947</v>
      </c>
      <c r="F1131" s="272">
        <f t="shared" ca="1" si="147"/>
        <v>32.44950527068923</v>
      </c>
      <c r="G1131" s="246">
        <v>37.210545042729095</v>
      </c>
      <c r="H1131" s="259"/>
      <c r="I1131" s="75"/>
      <c r="J1131" s="258"/>
      <c r="K1131" s="258"/>
      <c r="L1131" s="258"/>
      <c r="M1131" s="258"/>
      <c r="N1131" s="258"/>
      <c r="O1131" s="258"/>
      <c r="P1131" s="258"/>
      <c r="Q1131" s="258"/>
      <c r="R1131" s="258"/>
      <c r="S1131" s="258"/>
      <c r="T1131" s="3"/>
      <c r="U1131" s="3"/>
    </row>
    <row r="1132" spans="5:21">
      <c r="E1132" s="273">
        <f t="shared" ca="1" si="148"/>
        <v>948</v>
      </c>
      <c r="F1132" s="272">
        <f t="shared" ca="1" si="147"/>
        <v>34.904851886076443</v>
      </c>
      <c r="G1132" s="246">
        <v>37.220950284015601</v>
      </c>
      <c r="H1132" s="259"/>
      <c r="I1132" s="75"/>
      <c r="J1132" s="258"/>
      <c r="K1132" s="258"/>
      <c r="L1132" s="258"/>
      <c r="M1132" s="258"/>
      <c r="N1132" s="258"/>
      <c r="O1132" s="258"/>
      <c r="P1132" s="258"/>
      <c r="Q1132" s="258"/>
      <c r="R1132" s="258"/>
      <c r="S1132" s="258"/>
      <c r="T1132" s="3"/>
      <c r="U1132" s="3"/>
    </row>
    <row r="1133" spans="5:21">
      <c r="E1133" s="273">
        <f t="shared" ca="1" si="148"/>
        <v>949</v>
      </c>
      <c r="F1133" s="272">
        <f t="shared" ca="1" si="147"/>
        <v>32.742035908346011</v>
      </c>
      <c r="G1133" s="246">
        <v>37.267100397142357</v>
      </c>
      <c r="H1133" s="259"/>
      <c r="I1133" s="75"/>
      <c r="J1133" s="258"/>
      <c r="K1133" s="258"/>
      <c r="L1133" s="258"/>
      <c r="M1133" s="258"/>
      <c r="N1133" s="258"/>
      <c r="O1133" s="258"/>
      <c r="P1133" s="258"/>
      <c r="Q1133" s="258"/>
      <c r="R1133" s="258"/>
      <c r="S1133" s="258"/>
      <c r="T1133" s="3"/>
      <c r="U1133" s="3"/>
    </row>
    <row r="1134" spans="5:21">
      <c r="E1134" s="273">
        <f t="shared" ca="1" si="148"/>
        <v>950</v>
      </c>
      <c r="F1134" s="272">
        <f t="shared" ca="1" si="147"/>
        <v>29.91744561546242</v>
      </c>
      <c r="G1134" s="246">
        <v>37.318858161139815</v>
      </c>
      <c r="H1134" s="259"/>
      <c r="I1134" s="75"/>
      <c r="J1134" s="258"/>
      <c r="K1134" s="258"/>
      <c r="L1134" s="258"/>
      <c r="M1134" s="258"/>
      <c r="N1134" s="258"/>
      <c r="O1134" s="258"/>
      <c r="P1134" s="258"/>
      <c r="Q1134" s="258"/>
      <c r="R1134" s="258"/>
      <c r="S1134" s="258"/>
      <c r="T1134" s="3"/>
      <c r="U1134" s="3"/>
    </row>
    <row r="1135" spans="5:21">
      <c r="E1135" s="273">
        <f t="shared" ca="1" si="148"/>
        <v>951</v>
      </c>
      <c r="F1135" s="272">
        <f t="shared" ca="1" si="147"/>
        <v>33.957348564666816</v>
      </c>
      <c r="G1135" s="246">
        <v>37.323334946823962</v>
      </c>
      <c r="H1135" s="259"/>
      <c r="I1135" s="75"/>
      <c r="J1135" s="258"/>
      <c r="K1135" s="258"/>
      <c r="L1135" s="258"/>
      <c r="M1135" s="258"/>
      <c r="N1135" s="258"/>
      <c r="O1135" s="258"/>
      <c r="P1135" s="258"/>
      <c r="Q1135" s="258"/>
      <c r="R1135" s="258"/>
      <c r="S1135" s="258"/>
      <c r="T1135" s="3"/>
      <c r="U1135" s="3"/>
    </row>
    <row r="1136" spans="5:21">
      <c r="E1136" s="273">
        <f t="shared" ca="1" si="148"/>
        <v>952</v>
      </c>
      <c r="F1136" s="272">
        <f t="shared" ca="1" si="147"/>
        <v>37.821490597153556</v>
      </c>
      <c r="G1136" s="246">
        <v>37.332626566217655</v>
      </c>
      <c r="H1136" s="259"/>
      <c r="I1136" s="75"/>
      <c r="J1136" s="258"/>
      <c r="K1136" s="258"/>
      <c r="L1136" s="258"/>
      <c r="M1136" s="258"/>
      <c r="N1136" s="258"/>
      <c r="O1136" s="258"/>
      <c r="P1136" s="258"/>
      <c r="Q1136" s="258"/>
      <c r="R1136" s="258"/>
      <c r="S1136" s="258"/>
      <c r="T1136" s="3"/>
      <c r="U1136" s="3"/>
    </row>
    <row r="1137" spans="5:21">
      <c r="E1137" s="273">
        <f t="shared" ca="1" si="148"/>
        <v>953</v>
      </c>
      <c r="F1137" s="272">
        <f t="shared" ca="1" si="147"/>
        <v>36.235333060659386</v>
      </c>
      <c r="G1137" s="246">
        <v>37.347582735726746</v>
      </c>
      <c r="H1137" s="259"/>
      <c r="I1137" s="75"/>
      <c r="J1137" s="258"/>
      <c r="K1137" s="258"/>
      <c r="L1137" s="258"/>
      <c r="M1137" s="258"/>
      <c r="N1137" s="258"/>
      <c r="O1137" s="258"/>
      <c r="P1137" s="258"/>
      <c r="Q1137" s="258"/>
      <c r="R1137" s="258"/>
      <c r="S1137" s="258"/>
      <c r="T1137" s="3"/>
      <c r="U1137" s="3"/>
    </row>
    <row r="1138" spans="5:21">
      <c r="E1138" s="273">
        <f t="shared" ca="1" si="148"/>
        <v>954</v>
      </c>
      <c r="F1138" s="272">
        <f t="shared" ca="1" si="147"/>
        <v>34.49414123193133</v>
      </c>
      <c r="G1138" s="246">
        <v>37.357525697455635</v>
      </c>
      <c r="H1138" s="259"/>
      <c r="I1138" s="75"/>
      <c r="J1138" s="258"/>
      <c r="K1138" s="258"/>
      <c r="L1138" s="258"/>
      <c r="M1138" s="258"/>
      <c r="N1138" s="258"/>
      <c r="O1138" s="258"/>
      <c r="P1138" s="258"/>
      <c r="Q1138" s="258"/>
      <c r="R1138" s="258"/>
      <c r="S1138" s="258"/>
      <c r="T1138" s="3"/>
      <c r="U1138" s="3"/>
    </row>
    <row r="1139" spans="5:21">
      <c r="E1139" s="273">
        <f t="shared" ca="1" si="148"/>
        <v>955</v>
      </c>
      <c r="F1139" s="272">
        <f t="shared" ca="1" si="147"/>
        <v>32.53567998540661</v>
      </c>
      <c r="G1139" s="246">
        <v>37.410518536474591</v>
      </c>
      <c r="H1139" s="259"/>
      <c r="I1139" s="75"/>
      <c r="J1139" s="258"/>
      <c r="K1139" s="258"/>
      <c r="L1139" s="258"/>
      <c r="M1139" s="258"/>
      <c r="N1139" s="258"/>
      <c r="O1139" s="258"/>
      <c r="P1139" s="258"/>
      <c r="Q1139" s="258"/>
      <c r="R1139" s="258"/>
      <c r="S1139" s="258"/>
      <c r="T1139" s="3"/>
      <c r="U1139" s="3"/>
    </row>
    <row r="1140" spans="5:21">
      <c r="E1140" s="273">
        <f t="shared" ca="1" si="148"/>
        <v>956</v>
      </c>
      <c r="F1140" s="272">
        <f t="shared" ca="1" si="147"/>
        <v>34.833868055742016</v>
      </c>
      <c r="G1140" s="246">
        <v>37.422655500557944</v>
      </c>
      <c r="H1140" s="259"/>
      <c r="I1140" s="75"/>
      <c r="J1140" s="258"/>
      <c r="K1140" s="258"/>
      <c r="L1140" s="258"/>
      <c r="M1140" s="258"/>
      <c r="N1140" s="258"/>
      <c r="O1140" s="258"/>
      <c r="P1140" s="258"/>
      <c r="Q1140" s="258"/>
      <c r="R1140" s="258"/>
      <c r="S1140" s="258"/>
      <c r="T1140" s="3"/>
      <c r="U1140" s="3"/>
    </row>
    <row r="1141" spans="5:21">
      <c r="E1141" s="273">
        <f t="shared" ca="1" si="148"/>
        <v>957</v>
      </c>
      <c r="F1141" s="272">
        <f t="shared" ca="1" si="147"/>
        <v>34.768821621273013</v>
      </c>
      <c r="G1141" s="246">
        <v>37.518912287486785</v>
      </c>
      <c r="H1141" s="259"/>
      <c r="I1141" s="75"/>
      <c r="J1141" s="258"/>
      <c r="K1141" s="258"/>
      <c r="L1141" s="258"/>
      <c r="M1141" s="258"/>
      <c r="N1141" s="258"/>
      <c r="O1141" s="258"/>
      <c r="P1141" s="258"/>
      <c r="Q1141" s="258"/>
      <c r="R1141" s="258"/>
      <c r="S1141" s="258"/>
      <c r="T1141" s="3"/>
      <c r="U1141" s="3"/>
    </row>
    <row r="1142" spans="5:21">
      <c r="E1142" s="273">
        <f t="shared" ca="1" si="148"/>
        <v>958</v>
      </c>
      <c r="F1142" s="272">
        <f t="shared" ca="1" si="147"/>
        <v>35.43819183247615</v>
      </c>
      <c r="G1142" s="246">
        <v>37.52885877355331</v>
      </c>
      <c r="H1142" s="259"/>
      <c r="I1142" s="75"/>
      <c r="J1142" s="258"/>
      <c r="K1142" s="258"/>
      <c r="L1142" s="258"/>
      <c r="M1142" s="258"/>
      <c r="N1142" s="258"/>
      <c r="O1142" s="258"/>
      <c r="P1142" s="258"/>
      <c r="Q1142" s="258"/>
      <c r="R1142" s="258"/>
      <c r="S1142" s="258"/>
      <c r="T1142" s="3"/>
      <c r="U1142" s="3"/>
    </row>
    <row r="1143" spans="5:21">
      <c r="E1143" s="273">
        <f t="shared" ca="1" si="148"/>
        <v>959</v>
      </c>
      <c r="F1143" s="272">
        <f t="shared" ca="1" si="147"/>
        <v>31.357099300436865</v>
      </c>
      <c r="G1143" s="246">
        <v>37.546170052244797</v>
      </c>
      <c r="H1143" s="259"/>
      <c r="I1143" s="75"/>
      <c r="J1143" s="258"/>
      <c r="K1143" s="258"/>
      <c r="L1143" s="258"/>
      <c r="M1143" s="258"/>
      <c r="N1143" s="258"/>
      <c r="O1143" s="258"/>
      <c r="P1143" s="258"/>
      <c r="Q1143" s="258"/>
      <c r="R1143" s="258"/>
      <c r="S1143" s="258"/>
      <c r="T1143" s="3"/>
      <c r="U1143" s="3"/>
    </row>
    <row r="1144" spans="5:21">
      <c r="E1144" s="273">
        <f t="shared" ca="1" si="148"/>
        <v>960</v>
      </c>
      <c r="F1144" s="272">
        <f t="shared" ca="1" si="147"/>
        <v>31.774404534015328</v>
      </c>
      <c r="G1144" s="246">
        <v>37.549574401685561</v>
      </c>
      <c r="H1144" s="259"/>
      <c r="I1144" s="75"/>
      <c r="J1144" s="258"/>
      <c r="K1144" s="258"/>
      <c r="L1144" s="258"/>
      <c r="M1144" s="258"/>
      <c r="N1144" s="258"/>
      <c r="O1144" s="258"/>
      <c r="P1144" s="258"/>
      <c r="Q1144" s="258"/>
      <c r="R1144" s="258"/>
      <c r="S1144" s="258"/>
      <c r="T1144" s="3"/>
      <c r="U1144" s="3"/>
    </row>
    <row r="1145" spans="5:21">
      <c r="E1145" s="273">
        <f t="shared" ca="1" si="148"/>
        <v>961</v>
      </c>
      <c r="F1145" s="272">
        <f t="shared" ref="F1145:F1184" ca="1" si="149">NORMINV(RAND(),$O$186,($O$187-$O$185)/$O$188)</f>
        <v>32.772552875312279</v>
      </c>
      <c r="G1145" s="246">
        <v>37.561032902160406</v>
      </c>
      <c r="H1145" s="259"/>
      <c r="I1145" s="75"/>
      <c r="J1145" s="258"/>
      <c r="K1145" s="258"/>
      <c r="L1145" s="258"/>
      <c r="M1145" s="258"/>
      <c r="N1145" s="258"/>
      <c r="O1145" s="258"/>
      <c r="P1145" s="258"/>
      <c r="Q1145" s="258"/>
      <c r="R1145" s="258"/>
      <c r="S1145" s="258"/>
      <c r="T1145" s="3"/>
      <c r="U1145" s="3"/>
    </row>
    <row r="1146" spans="5:21">
      <c r="E1146" s="273">
        <f t="shared" ref="E1146:E1185" ca="1" si="150">IF(F1146&lt;&gt;0,E1145+1,"")</f>
        <v>962</v>
      </c>
      <c r="F1146" s="272">
        <f t="shared" ca="1" si="149"/>
        <v>30.513197382073969</v>
      </c>
      <c r="G1146" s="246">
        <v>37.571180750782908</v>
      </c>
      <c r="H1146" s="259"/>
      <c r="I1146" s="75"/>
      <c r="J1146" s="258"/>
      <c r="K1146" s="258"/>
      <c r="L1146" s="258"/>
      <c r="M1146" s="258"/>
      <c r="N1146" s="258"/>
      <c r="O1146" s="258"/>
      <c r="P1146" s="258"/>
      <c r="Q1146" s="258"/>
      <c r="R1146" s="258"/>
      <c r="S1146" s="258"/>
      <c r="T1146" s="3"/>
      <c r="U1146" s="3"/>
    </row>
    <row r="1147" spans="5:21">
      <c r="E1147" s="273">
        <f t="shared" ca="1" si="150"/>
        <v>963</v>
      </c>
      <c r="F1147" s="272">
        <f t="shared" ca="1" si="149"/>
        <v>30.240673229262988</v>
      </c>
      <c r="G1147" s="246">
        <v>37.595074308464646</v>
      </c>
      <c r="H1147" s="259"/>
      <c r="I1147" s="75"/>
      <c r="J1147" s="258"/>
      <c r="K1147" s="258"/>
      <c r="L1147" s="258"/>
      <c r="M1147" s="258"/>
      <c r="N1147" s="258"/>
      <c r="O1147" s="258"/>
      <c r="P1147" s="258"/>
      <c r="Q1147" s="258"/>
      <c r="R1147" s="258"/>
      <c r="S1147" s="258"/>
      <c r="T1147" s="3"/>
      <c r="U1147" s="3"/>
    </row>
    <row r="1148" spans="5:21">
      <c r="E1148" s="273">
        <f t="shared" ca="1" si="150"/>
        <v>964</v>
      </c>
      <c r="F1148" s="272">
        <f t="shared" ca="1" si="149"/>
        <v>34.243424215198473</v>
      </c>
      <c r="G1148" s="246">
        <v>37.595588251730696</v>
      </c>
      <c r="H1148" s="259"/>
      <c r="I1148" s="75"/>
      <c r="J1148" s="258"/>
      <c r="K1148" s="258"/>
      <c r="L1148" s="258"/>
      <c r="M1148" s="258"/>
      <c r="N1148" s="258"/>
      <c r="O1148" s="258"/>
      <c r="P1148" s="258"/>
      <c r="Q1148" s="258"/>
      <c r="R1148" s="258"/>
      <c r="S1148" s="258"/>
      <c r="T1148" s="3"/>
      <c r="U1148" s="3"/>
    </row>
    <row r="1149" spans="5:21">
      <c r="E1149" s="273">
        <f t="shared" ca="1" si="150"/>
        <v>965</v>
      </c>
      <c r="F1149" s="272">
        <f t="shared" ca="1" si="149"/>
        <v>34.25602901723218</v>
      </c>
      <c r="G1149" s="246">
        <v>37.621214969255412</v>
      </c>
      <c r="H1149" s="259"/>
      <c r="I1149" s="75"/>
      <c r="J1149" s="258"/>
      <c r="K1149" s="258"/>
      <c r="L1149" s="258"/>
      <c r="M1149" s="258"/>
      <c r="N1149" s="258"/>
      <c r="O1149" s="258"/>
      <c r="P1149" s="258"/>
      <c r="Q1149" s="258"/>
      <c r="R1149" s="258"/>
      <c r="S1149" s="258"/>
      <c r="T1149" s="3"/>
      <c r="U1149" s="3"/>
    </row>
    <row r="1150" spans="5:21">
      <c r="E1150" s="273">
        <f t="shared" ca="1" si="150"/>
        <v>966</v>
      </c>
      <c r="F1150" s="272">
        <f t="shared" ca="1" si="149"/>
        <v>33.791939733545064</v>
      </c>
      <c r="G1150" s="246">
        <v>37.629973871462873</v>
      </c>
      <c r="H1150" s="259"/>
      <c r="I1150" s="75"/>
      <c r="J1150" s="258"/>
      <c r="K1150" s="258"/>
      <c r="L1150" s="258"/>
      <c r="M1150" s="258"/>
      <c r="N1150" s="258"/>
      <c r="O1150" s="258"/>
      <c r="P1150" s="258"/>
      <c r="Q1150" s="258"/>
      <c r="R1150" s="258"/>
      <c r="S1150" s="258"/>
      <c r="T1150" s="3"/>
      <c r="U1150" s="3"/>
    </row>
    <row r="1151" spans="5:21">
      <c r="E1151" s="273">
        <f t="shared" ca="1" si="150"/>
        <v>967</v>
      </c>
      <c r="F1151" s="272">
        <f t="shared" ca="1" si="149"/>
        <v>39.232597890577559</v>
      </c>
      <c r="G1151" s="246">
        <v>37.649652675224942</v>
      </c>
      <c r="H1151" s="259"/>
      <c r="I1151" s="75"/>
      <c r="J1151" s="258"/>
      <c r="K1151" s="258"/>
      <c r="L1151" s="258"/>
      <c r="M1151" s="258"/>
      <c r="N1151" s="258"/>
      <c r="O1151" s="258"/>
      <c r="P1151" s="258"/>
      <c r="Q1151" s="258"/>
      <c r="R1151" s="258"/>
      <c r="S1151" s="258"/>
      <c r="T1151" s="3"/>
      <c r="U1151" s="3"/>
    </row>
    <row r="1152" spans="5:21">
      <c r="E1152" s="273">
        <f t="shared" ca="1" si="150"/>
        <v>968</v>
      </c>
      <c r="F1152" s="272">
        <f t="shared" ca="1" si="149"/>
        <v>31.429756267438059</v>
      </c>
      <c r="G1152" s="246">
        <v>37.686167214433866</v>
      </c>
      <c r="H1152" s="259"/>
      <c r="I1152" s="75"/>
      <c r="J1152" s="258"/>
      <c r="K1152" s="258"/>
      <c r="L1152" s="258"/>
      <c r="M1152" s="258"/>
      <c r="N1152" s="258"/>
      <c r="O1152" s="258"/>
      <c r="P1152" s="258"/>
      <c r="Q1152" s="258"/>
      <c r="R1152" s="258"/>
      <c r="S1152" s="258"/>
      <c r="T1152" s="3"/>
      <c r="U1152" s="3"/>
    </row>
    <row r="1153" spans="5:21">
      <c r="E1153" s="273">
        <f t="shared" ca="1" si="150"/>
        <v>969</v>
      </c>
      <c r="F1153" s="272">
        <f t="shared" ca="1" si="149"/>
        <v>34.448958413551509</v>
      </c>
      <c r="G1153" s="246">
        <v>37.720690056091676</v>
      </c>
      <c r="H1153" s="259"/>
      <c r="I1153" s="75"/>
      <c r="J1153" s="258"/>
      <c r="K1153" s="258"/>
      <c r="L1153" s="258"/>
      <c r="M1153" s="258"/>
      <c r="N1153" s="258"/>
      <c r="O1153" s="258"/>
      <c r="P1153" s="258"/>
      <c r="Q1153" s="258"/>
      <c r="R1153" s="258"/>
      <c r="S1153" s="258"/>
      <c r="T1153" s="3"/>
      <c r="U1153" s="3"/>
    </row>
    <row r="1154" spans="5:21">
      <c r="E1154" s="273">
        <f t="shared" ca="1" si="150"/>
        <v>970</v>
      </c>
      <c r="F1154" s="272">
        <f t="shared" ca="1" si="149"/>
        <v>31.357860282931856</v>
      </c>
      <c r="G1154" s="246">
        <v>37.764762296537334</v>
      </c>
      <c r="H1154" s="259"/>
      <c r="I1154" s="75"/>
      <c r="J1154" s="258"/>
      <c r="K1154" s="258"/>
      <c r="L1154" s="258"/>
      <c r="M1154" s="258"/>
      <c r="N1154" s="258"/>
      <c r="O1154" s="258"/>
      <c r="P1154" s="258"/>
      <c r="Q1154" s="258"/>
      <c r="R1154" s="258"/>
      <c r="S1154" s="258"/>
      <c r="T1154" s="3"/>
      <c r="U1154" s="3"/>
    </row>
    <row r="1155" spans="5:21">
      <c r="E1155" s="273">
        <f t="shared" ca="1" si="150"/>
        <v>971</v>
      </c>
      <c r="F1155" s="272">
        <f t="shared" ca="1" si="149"/>
        <v>35.712651016792798</v>
      </c>
      <c r="G1155" s="246">
        <v>37.775788471761658</v>
      </c>
      <c r="H1155" s="259"/>
      <c r="I1155" s="75"/>
      <c r="J1155" s="258"/>
      <c r="K1155" s="258"/>
      <c r="L1155" s="258"/>
      <c r="M1155" s="258"/>
      <c r="N1155" s="258"/>
      <c r="O1155" s="258"/>
      <c r="P1155" s="258"/>
      <c r="Q1155" s="258"/>
      <c r="R1155" s="258"/>
      <c r="S1155" s="258"/>
      <c r="T1155" s="3"/>
      <c r="U1155" s="3"/>
    </row>
    <row r="1156" spans="5:21">
      <c r="E1156" s="273">
        <f t="shared" ca="1" si="150"/>
        <v>972</v>
      </c>
      <c r="F1156" s="272">
        <f t="shared" ca="1" si="149"/>
        <v>33.964422575502148</v>
      </c>
      <c r="G1156" s="246">
        <v>37.791929007454385</v>
      </c>
      <c r="H1156" s="259"/>
      <c r="I1156" s="75"/>
      <c r="J1156" s="258"/>
      <c r="K1156" s="258"/>
      <c r="L1156" s="258"/>
      <c r="M1156" s="258"/>
      <c r="N1156" s="258"/>
      <c r="O1156" s="258"/>
      <c r="P1156" s="258"/>
      <c r="Q1156" s="258"/>
      <c r="R1156" s="258"/>
      <c r="S1156" s="258"/>
      <c r="T1156" s="3"/>
      <c r="U1156" s="3"/>
    </row>
    <row r="1157" spans="5:21">
      <c r="E1157" s="273">
        <f t="shared" ca="1" si="150"/>
        <v>973</v>
      </c>
      <c r="F1157" s="272">
        <f t="shared" ca="1" si="149"/>
        <v>31.54323192890865</v>
      </c>
      <c r="G1157" s="246">
        <v>37.798459158391523</v>
      </c>
      <c r="H1157" s="259"/>
      <c r="I1157" s="75"/>
      <c r="J1157" s="258"/>
      <c r="K1157" s="258"/>
      <c r="L1157" s="258"/>
      <c r="M1157" s="258"/>
      <c r="N1157" s="258"/>
      <c r="O1157" s="258"/>
      <c r="P1157" s="258"/>
      <c r="Q1157" s="258"/>
      <c r="R1157" s="258"/>
      <c r="S1157" s="258"/>
      <c r="T1157" s="3"/>
      <c r="U1157" s="3"/>
    </row>
    <row r="1158" spans="5:21">
      <c r="E1158" s="273">
        <f t="shared" ca="1" si="150"/>
        <v>974</v>
      </c>
      <c r="F1158" s="272">
        <f t="shared" ca="1" si="149"/>
        <v>33.399689769925914</v>
      </c>
      <c r="G1158" s="246">
        <v>37.83365412812762</v>
      </c>
      <c r="H1158" s="259"/>
      <c r="I1158" s="75"/>
      <c r="J1158" s="258"/>
      <c r="K1158" s="258"/>
      <c r="L1158" s="258"/>
      <c r="M1158" s="258"/>
      <c r="N1158" s="258"/>
      <c r="O1158" s="258"/>
      <c r="P1158" s="258"/>
      <c r="Q1158" s="258"/>
      <c r="R1158" s="258"/>
      <c r="S1158" s="258"/>
      <c r="T1158" s="3"/>
      <c r="U1158" s="3"/>
    </row>
    <row r="1159" spans="5:21">
      <c r="E1159" s="273">
        <f t="shared" ca="1" si="150"/>
        <v>975</v>
      </c>
      <c r="F1159" s="272">
        <f t="shared" ca="1" si="149"/>
        <v>34.274242461746034</v>
      </c>
      <c r="G1159" s="246">
        <v>37.848639029580426</v>
      </c>
      <c r="H1159" s="259"/>
      <c r="I1159" s="75"/>
      <c r="J1159" s="258"/>
      <c r="K1159" s="258"/>
      <c r="L1159" s="258"/>
      <c r="M1159" s="258"/>
      <c r="N1159" s="258"/>
      <c r="O1159" s="258"/>
      <c r="P1159" s="258"/>
      <c r="Q1159" s="258"/>
      <c r="R1159" s="258"/>
      <c r="S1159" s="258"/>
      <c r="T1159" s="3"/>
      <c r="U1159" s="3"/>
    </row>
    <row r="1160" spans="5:21">
      <c r="E1160" s="273">
        <f t="shared" ca="1" si="150"/>
        <v>976</v>
      </c>
      <c r="F1160" s="272">
        <f t="shared" ca="1" si="149"/>
        <v>33.052550037871569</v>
      </c>
      <c r="G1160" s="246">
        <v>37.862501516697847</v>
      </c>
      <c r="H1160" s="259"/>
      <c r="I1160" s="75"/>
      <c r="J1160" s="258"/>
      <c r="K1160" s="258"/>
      <c r="L1160" s="258"/>
      <c r="M1160" s="258"/>
      <c r="N1160" s="258"/>
      <c r="O1160" s="258"/>
      <c r="P1160" s="258"/>
      <c r="Q1160" s="258"/>
      <c r="R1160" s="258"/>
      <c r="S1160" s="258"/>
      <c r="T1160" s="3"/>
      <c r="U1160" s="3"/>
    </row>
    <row r="1161" spans="5:21">
      <c r="E1161" s="273">
        <f t="shared" ca="1" si="150"/>
        <v>977</v>
      </c>
      <c r="F1161" s="272">
        <f t="shared" ca="1" si="149"/>
        <v>32.205935713113831</v>
      </c>
      <c r="G1161" s="246">
        <v>37.872427967924587</v>
      </c>
      <c r="H1161" s="259"/>
      <c r="I1161" s="75"/>
      <c r="J1161" s="258"/>
      <c r="K1161" s="258"/>
      <c r="L1161" s="258"/>
      <c r="M1161" s="258"/>
      <c r="N1161" s="258"/>
      <c r="O1161" s="258"/>
      <c r="P1161" s="258"/>
      <c r="Q1161" s="258"/>
      <c r="R1161" s="258"/>
      <c r="S1161" s="258"/>
      <c r="T1161" s="3"/>
      <c r="U1161" s="3"/>
    </row>
    <row r="1162" spans="5:21">
      <c r="E1162" s="273">
        <f t="shared" ca="1" si="150"/>
        <v>978</v>
      </c>
      <c r="F1162" s="272">
        <f t="shared" ca="1" si="149"/>
        <v>32.941856024719108</v>
      </c>
      <c r="G1162" s="246">
        <v>37.877191538363164</v>
      </c>
      <c r="H1162" s="259"/>
      <c r="I1162" s="75"/>
      <c r="J1162" s="258"/>
      <c r="K1162" s="258"/>
      <c r="L1162" s="258"/>
      <c r="M1162" s="258"/>
      <c r="N1162" s="258"/>
      <c r="O1162" s="258"/>
      <c r="P1162" s="258"/>
      <c r="Q1162" s="258"/>
      <c r="R1162" s="258"/>
      <c r="S1162" s="258"/>
      <c r="T1162" s="3"/>
      <c r="U1162" s="3"/>
    </row>
    <row r="1163" spans="5:21">
      <c r="E1163" s="273">
        <f t="shared" ca="1" si="150"/>
        <v>979</v>
      </c>
      <c r="F1163" s="272">
        <f t="shared" ca="1" si="149"/>
        <v>34.042886846172976</v>
      </c>
      <c r="G1163" s="246">
        <v>37.877791578159716</v>
      </c>
      <c r="H1163" s="259"/>
      <c r="I1163" s="75"/>
      <c r="J1163" s="258"/>
      <c r="K1163" s="258"/>
      <c r="L1163" s="258"/>
      <c r="M1163" s="258"/>
      <c r="N1163" s="258"/>
      <c r="O1163" s="258"/>
      <c r="P1163" s="258"/>
      <c r="Q1163" s="258"/>
      <c r="R1163" s="258"/>
      <c r="S1163" s="258"/>
      <c r="T1163" s="3"/>
      <c r="U1163" s="3"/>
    </row>
    <row r="1164" spans="5:21">
      <c r="E1164" s="273">
        <f t="shared" ca="1" si="150"/>
        <v>980</v>
      </c>
      <c r="F1164" s="272">
        <f t="shared" ca="1" si="149"/>
        <v>37.564044194885</v>
      </c>
      <c r="G1164" s="246">
        <v>37.88767810566133</v>
      </c>
      <c r="H1164" s="259"/>
      <c r="I1164" s="75"/>
      <c r="J1164" s="258"/>
      <c r="K1164" s="258"/>
      <c r="L1164" s="258"/>
      <c r="M1164" s="258"/>
      <c r="N1164" s="258"/>
      <c r="O1164" s="258"/>
      <c r="P1164" s="258"/>
      <c r="Q1164" s="258"/>
      <c r="R1164" s="258"/>
      <c r="S1164" s="258"/>
      <c r="T1164" s="3"/>
      <c r="U1164" s="3"/>
    </row>
    <row r="1165" spans="5:21">
      <c r="E1165" s="273">
        <f t="shared" ca="1" si="150"/>
        <v>981</v>
      </c>
      <c r="F1165" s="272">
        <f t="shared" ca="1" si="149"/>
        <v>36.775713727531468</v>
      </c>
      <c r="G1165" s="246">
        <v>37.895477263889006</v>
      </c>
      <c r="H1165" s="259"/>
      <c r="I1165" s="75"/>
      <c r="J1165" s="258"/>
      <c r="K1165" s="258"/>
      <c r="L1165" s="258"/>
      <c r="M1165" s="258"/>
      <c r="N1165" s="258"/>
      <c r="O1165" s="258"/>
      <c r="P1165" s="258"/>
      <c r="Q1165" s="258"/>
      <c r="R1165" s="258"/>
      <c r="S1165" s="258"/>
      <c r="T1165" s="3"/>
      <c r="U1165" s="3"/>
    </row>
    <row r="1166" spans="5:21">
      <c r="E1166" s="273">
        <f t="shared" ca="1" si="150"/>
        <v>982</v>
      </c>
      <c r="F1166" s="272">
        <f t="shared" ca="1" si="149"/>
        <v>32.925354226625501</v>
      </c>
      <c r="G1166" s="246">
        <v>37.945901724885708</v>
      </c>
      <c r="H1166" s="259"/>
      <c r="I1166" s="75"/>
      <c r="J1166" s="258"/>
      <c r="K1166" s="258"/>
      <c r="L1166" s="258"/>
      <c r="M1166" s="258"/>
      <c r="N1166" s="258"/>
      <c r="O1166" s="258"/>
      <c r="P1166" s="258"/>
      <c r="Q1166" s="258"/>
      <c r="R1166" s="258"/>
      <c r="S1166" s="258"/>
      <c r="T1166" s="3"/>
      <c r="U1166" s="3"/>
    </row>
    <row r="1167" spans="5:21">
      <c r="E1167" s="273">
        <f t="shared" ca="1" si="150"/>
        <v>983</v>
      </c>
      <c r="F1167" s="272">
        <f t="shared" ca="1" si="149"/>
        <v>36.592175025813724</v>
      </c>
      <c r="G1167" s="246">
        <v>38.033939104022821</v>
      </c>
      <c r="H1167" s="259"/>
      <c r="I1167" s="75"/>
      <c r="J1167" s="258"/>
      <c r="K1167" s="258"/>
      <c r="L1167" s="258"/>
      <c r="M1167" s="258"/>
      <c r="N1167" s="258"/>
      <c r="O1167" s="258"/>
      <c r="P1167" s="258"/>
      <c r="Q1167" s="258"/>
      <c r="R1167" s="258"/>
      <c r="S1167" s="258"/>
      <c r="T1167" s="3"/>
      <c r="U1167" s="3"/>
    </row>
    <row r="1168" spans="5:21">
      <c r="E1168" s="273">
        <f t="shared" ca="1" si="150"/>
        <v>984</v>
      </c>
      <c r="F1168" s="272">
        <f t="shared" ca="1" si="149"/>
        <v>33.689714656233058</v>
      </c>
      <c r="G1168" s="246">
        <v>38.182127410522455</v>
      </c>
      <c r="H1168" s="259"/>
      <c r="I1168" s="75"/>
      <c r="J1168" s="258"/>
      <c r="K1168" s="258"/>
      <c r="L1168" s="258"/>
      <c r="M1168" s="258"/>
      <c r="N1168" s="258"/>
      <c r="O1168" s="258"/>
      <c r="P1168" s="258"/>
      <c r="Q1168" s="258"/>
      <c r="R1168" s="258"/>
      <c r="S1168" s="258"/>
      <c r="T1168" s="3"/>
      <c r="U1168" s="3"/>
    </row>
    <row r="1169" spans="5:21">
      <c r="E1169" s="273">
        <f t="shared" ca="1" si="150"/>
        <v>985</v>
      </c>
      <c r="F1169" s="272">
        <f t="shared" ca="1" si="149"/>
        <v>35.169052385016016</v>
      </c>
      <c r="G1169" s="246">
        <v>38.207593544113926</v>
      </c>
      <c r="H1169" s="259"/>
      <c r="I1169" s="75"/>
      <c r="J1169" s="258"/>
      <c r="K1169" s="258"/>
      <c r="L1169" s="258"/>
      <c r="M1169" s="258"/>
      <c r="N1169" s="258"/>
      <c r="O1169" s="258"/>
      <c r="P1169" s="258"/>
      <c r="Q1169" s="258"/>
      <c r="R1169" s="258"/>
      <c r="S1169" s="258"/>
      <c r="T1169" s="3"/>
      <c r="U1169" s="3"/>
    </row>
    <row r="1170" spans="5:21">
      <c r="E1170" s="273">
        <f t="shared" ca="1" si="150"/>
        <v>986</v>
      </c>
      <c r="F1170" s="272">
        <f t="shared" ca="1" si="149"/>
        <v>35.268350605556911</v>
      </c>
      <c r="G1170" s="246">
        <v>38.237419659462404</v>
      </c>
      <c r="H1170" s="259"/>
      <c r="I1170" s="75"/>
      <c r="J1170" s="258"/>
      <c r="K1170" s="258"/>
      <c r="L1170" s="258"/>
      <c r="M1170" s="258"/>
      <c r="N1170" s="258"/>
      <c r="O1170" s="258"/>
      <c r="P1170" s="258"/>
      <c r="Q1170" s="258"/>
      <c r="R1170" s="258"/>
      <c r="S1170" s="258"/>
      <c r="T1170" s="3"/>
      <c r="U1170" s="3"/>
    </row>
    <row r="1171" spans="5:21">
      <c r="E1171" s="273">
        <f t="shared" ca="1" si="150"/>
        <v>987</v>
      </c>
      <c r="F1171" s="272">
        <f t="shared" ca="1" si="149"/>
        <v>30.13142033413552</v>
      </c>
      <c r="G1171" s="246">
        <v>38.363790267017663</v>
      </c>
      <c r="H1171" s="259"/>
      <c r="I1171" s="75"/>
      <c r="J1171" s="258"/>
      <c r="K1171" s="258"/>
      <c r="L1171" s="258"/>
      <c r="M1171" s="258"/>
      <c r="N1171" s="258"/>
      <c r="O1171" s="258"/>
      <c r="P1171" s="258"/>
      <c r="Q1171" s="258"/>
      <c r="R1171" s="258"/>
      <c r="S1171" s="258"/>
      <c r="T1171" s="3"/>
      <c r="U1171" s="3"/>
    </row>
    <row r="1172" spans="5:21">
      <c r="E1172" s="273">
        <f t="shared" ca="1" si="150"/>
        <v>988</v>
      </c>
      <c r="F1172" s="272">
        <f t="shared" ca="1" si="149"/>
        <v>35.06216014272934</v>
      </c>
      <c r="G1172" s="246">
        <v>38.383573749828059</v>
      </c>
      <c r="H1172" s="259"/>
      <c r="I1172" s="75"/>
      <c r="J1172" s="258"/>
      <c r="K1172" s="258"/>
      <c r="L1172" s="258"/>
      <c r="M1172" s="258"/>
      <c r="N1172" s="258"/>
      <c r="O1172" s="258"/>
      <c r="P1172" s="258"/>
      <c r="Q1172" s="258"/>
      <c r="R1172" s="258"/>
      <c r="S1172" s="258"/>
      <c r="T1172" s="3"/>
      <c r="U1172" s="3"/>
    </row>
    <row r="1173" spans="5:21">
      <c r="E1173" s="273">
        <f t="shared" ca="1" si="150"/>
        <v>989</v>
      </c>
      <c r="F1173" s="272">
        <f t="shared" ca="1" si="149"/>
        <v>34.543306308981016</v>
      </c>
      <c r="G1173" s="246">
        <v>38.41944687289832</v>
      </c>
      <c r="H1173" s="259"/>
      <c r="I1173" s="75"/>
      <c r="J1173" s="258"/>
      <c r="K1173" s="258"/>
      <c r="L1173" s="258"/>
      <c r="M1173" s="258"/>
      <c r="N1173" s="258"/>
      <c r="O1173" s="258"/>
      <c r="P1173" s="258"/>
      <c r="Q1173" s="258"/>
      <c r="R1173" s="258"/>
      <c r="S1173" s="258"/>
      <c r="T1173" s="3"/>
      <c r="U1173" s="3"/>
    </row>
    <row r="1174" spans="5:21">
      <c r="E1174" s="273">
        <f t="shared" ca="1" si="150"/>
        <v>990</v>
      </c>
      <c r="F1174" s="272">
        <f t="shared" ca="1" si="149"/>
        <v>33.345392039195488</v>
      </c>
      <c r="G1174" s="246">
        <v>38.535432807649016</v>
      </c>
      <c r="H1174" s="259"/>
      <c r="I1174" s="75"/>
      <c r="J1174" s="258"/>
      <c r="K1174" s="258"/>
      <c r="L1174" s="258"/>
      <c r="M1174" s="258"/>
      <c r="N1174" s="258"/>
      <c r="O1174" s="258"/>
      <c r="P1174" s="258"/>
      <c r="Q1174" s="258"/>
      <c r="R1174" s="258"/>
      <c r="S1174" s="258"/>
      <c r="T1174" s="3"/>
      <c r="U1174" s="3"/>
    </row>
    <row r="1175" spans="5:21">
      <c r="E1175" s="273">
        <f t="shared" ca="1" si="150"/>
        <v>991</v>
      </c>
      <c r="F1175" s="272">
        <f t="shared" ca="1" si="149"/>
        <v>36.783754610103564</v>
      </c>
      <c r="G1175" s="246">
        <v>38.665701455427211</v>
      </c>
      <c r="H1175" s="259"/>
      <c r="I1175" s="75"/>
      <c r="J1175" s="258"/>
      <c r="K1175" s="258"/>
      <c r="L1175" s="258"/>
      <c r="M1175" s="258"/>
      <c r="N1175" s="258"/>
      <c r="O1175" s="258"/>
      <c r="P1175" s="258"/>
      <c r="Q1175" s="258"/>
      <c r="R1175" s="258"/>
      <c r="S1175" s="258"/>
      <c r="T1175" s="3"/>
      <c r="U1175" s="3"/>
    </row>
    <row r="1176" spans="5:21">
      <c r="E1176" s="273">
        <f t="shared" ca="1" si="150"/>
        <v>992</v>
      </c>
      <c r="F1176" s="272">
        <f t="shared" ca="1" si="149"/>
        <v>40.743357561714539</v>
      </c>
      <c r="G1176" s="246">
        <v>38.692659534929646</v>
      </c>
      <c r="H1176" s="259"/>
      <c r="I1176" s="75"/>
      <c r="J1176" s="258"/>
      <c r="K1176" s="258"/>
      <c r="L1176" s="258"/>
      <c r="M1176" s="258"/>
      <c r="N1176" s="258"/>
      <c r="O1176" s="258"/>
      <c r="P1176" s="258"/>
      <c r="Q1176" s="258"/>
      <c r="R1176" s="258"/>
      <c r="S1176" s="258"/>
      <c r="T1176" s="3"/>
      <c r="U1176" s="3"/>
    </row>
    <row r="1177" spans="5:21">
      <c r="E1177" s="273">
        <f t="shared" ca="1" si="150"/>
        <v>993</v>
      </c>
      <c r="F1177" s="272">
        <f t="shared" ca="1" si="149"/>
        <v>34.311253041200928</v>
      </c>
      <c r="G1177" s="246">
        <v>38.808161692514275</v>
      </c>
      <c r="H1177" s="259"/>
      <c r="I1177" s="75"/>
      <c r="J1177" s="258"/>
      <c r="K1177" s="258"/>
      <c r="L1177" s="258"/>
      <c r="M1177" s="258"/>
      <c r="N1177" s="258"/>
      <c r="O1177" s="258"/>
      <c r="P1177" s="258"/>
      <c r="Q1177" s="258"/>
      <c r="R1177" s="258"/>
      <c r="S1177" s="258"/>
      <c r="T1177" s="3"/>
      <c r="U1177" s="3"/>
    </row>
    <row r="1178" spans="5:21">
      <c r="E1178" s="273">
        <f t="shared" ca="1" si="150"/>
        <v>994</v>
      </c>
      <c r="F1178" s="272">
        <f t="shared" ca="1" si="149"/>
        <v>35.202980157329549</v>
      </c>
      <c r="G1178" s="246">
        <v>38.887959137059632</v>
      </c>
      <c r="H1178" s="259"/>
      <c r="I1178" s="75"/>
      <c r="J1178" s="258"/>
      <c r="K1178" s="258"/>
      <c r="L1178" s="258"/>
      <c r="M1178" s="258"/>
      <c r="N1178" s="258"/>
      <c r="O1178" s="258"/>
      <c r="P1178" s="258"/>
      <c r="Q1178" s="258"/>
      <c r="R1178" s="258"/>
      <c r="S1178" s="258"/>
      <c r="T1178" s="3"/>
      <c r="U1178" s="3"/>
    </row>
    <row r="1179" spans="5:21">
      <c r="E1179" s="273">
        <f t="shared" ca="1" si="150"/>
        <v>995</v>
      </c>
      <c r="F1179" s="272">
        <f t="shared" ca="1" si="149"/>
        <v>33.612261681414232</v>
      </c>
      <c r="G1179" s="246">
        <v>38.945942526958198</v>
      </c>
      <c r="H1179" s="259"/>
      <c r="I1179" s="75"/>
      <c r="J1179" s="258"/>
      <c r="K1179" s="258"/>
      <c r="L1179" s="258"/>
      <c r="M1179" s="258"/>
      <c r="N1179" s="258"/>
      <c r="O1179" s="258"/>
      <c r="P1179" s="258"/>
      <c r="Q1179" s="258"/>
      <c r="R1179" s="258"/>
      <c r="S1179" s="258"/>
      <c r="T1179" s="3"/>
      <c r="U1179" s="3"/>
    </row>
    <row r="1180" spans="5:21">
      <c r="E1180" s="273">
        <f t="shared" ca="1" si="150"/>
        <v>996</v>
      </c>
      <c r="F1180" s="272">
        <f t="shared" ca="1" si="149"/>
        <v>33.113548268731428</v>
      </c>
      <c r="G1180" s="246">
        <v>39.257180827764913</v>
      </c>
      <c r="H1180" s="259"/>
      <c r="I1180" s="75"/>
      <c r="J1180" s="258"/>
      <c r="K1180" s="258"/>
      <c r="L1180" s="258"/>
      <c r="M1180" s="258"/>
      <c r="N1180" s="258"/>
      <c r="O1180" s="258"/>
      <c r="P1180" s="258"/>
      <c r="Q1180" s="258"/>
      <c r="R1180" s="258"/>
      <c r="S1180" s="258"/>
      <c r="T1180" s="3"/>
      <c r="U1180" s="3"/>
    </row>
    <row r="1181" spans="5:21">
      <c r="E1181" s="273">
        <f t="shared" ca="1" si="150"/>
        <v>997</v>
      </c>
      <c r="F1181" s="272">
        <f t="shared" ca="1" si="149"/>
        <v>34.53425191097778</v>
      </c>
      <c r="G1181" s="246">
        <v>39.325582900429232</v>
      </c>
      <c r="H1181" s="259"/>
      <c r="I1181" s="75"/>
      <c r="J1181" s="258"/>
      <c r="K1181" s="258"/>
      <c r="L1181" s="258"/>
      <c r="M1181" s="258"/>
      <c r="N1181" s="258"/>
      <c r="O1181" s="258"/>
      <c r="P1181" s="258"/>
      <c r="Q1181" s="258"/>
      <c r="R1181" s="258"/>
      <c r="S1181" s="258"/>
      <c r="T1181" s="3"/>
      <c r="U1181" s="3"/>
    </row>
    <row r="1182" spans="5:21">
      <c r="E1182" s="273">
        <f t="shared" ca="1" si="150"/>
        <v>998</v>
      </c>
      <c r="F1182" s="272">
        <f t="shared" ca="1" si="149"/>
        <v>38.38336367275619</v>
      </c>
      <c r="G1182" s="246">
        <v>39.487393694321071</v>
      </c>
      <c r="H1182" s="259"/>
      <c r="I1182" s="75"/>
      <c r="J1182" s="258"/>
      <c r="K1182" s="258"/>
      <c r="L1182" s="258"/>
      <c r="M1182" s="258"/>
      <c r="N1182" s="258"/>
      <c r="O1182" s="258"/>
      <c r="P1182" s="258"/>
      <c r="Q1182" s="258"/>
      <c r="R1182" s="258"/>
      <c r="S1182" s="258"/>
      <c r="T1182" s="3"/>
      <c r="U1182" s="3"/>
    </row>
    <row r="1183" spans="5:21">
      <c r="E1183" s="273">
        <f t="shared" ca="1" si="150"/>
        <v>999</v>
      </c>
      <c r="F1183" s="272">
        <f t="shared" ca="1" si="149"/>
        <v>31.062425582846753</v>
      </c>
      <c r="G1183" s="246">
        <v>39.934282716985827</v>
      </c>
      <c r="H1183" s="259"/>
      <c r="I1183" s="75"/>
      <c r="J1183" s="258"/>
      <c r="K1183" s="258"/>
      <c r="L1183" s="258"/>
      <c r="M1183" s="258"/>
      <c r="N1183" s="258"/>
      <c r="O1183" s="258"/>
      <c r="P1183" s="258"/>
      <c r="Q1183" s="258"/>
      <c r="R1183" s="258"/>
      <c r="S1183" s="258"/>
      <c r="T1183" s="3"/>
      <c r="U1183" s="3"/>
    </row>
    <row r="1184" spans="5:21">
      <c r="E1184" s="273">
        <f t="shared" ca="1" si="150"/>
        <v>1000</v>
      </c>
      <c r="F1184" s="272">
        <f t="shared" ca="1" si="149"/>
        <v>33.289517517797336</v>
      </c>
      <c r="G1184" s="246">
        <v>40.305385918592755</v>
      </c>
      <c r="H1184" s="259"/>
      <c r="I1184" s="75"/>
      <c r="J1184" s="258"/>
      <c r="K1184" s="258"/>
      <c r="L1184" s="258"/>
      <c r="M1184" s="258"/>
      <c r="N1184" s="258"/>
      <c r="O1184" s="258"/>
      <c r="P1184" s="258"/>
      <c r="Q1184" s="258"/>
      <c r="R1184" s="258"/>
      <c r="S1184" s="258"/>
      <c r="T1184" s="3"/>
      <c r="U1184" s="3"/>
    </row>
    <row r="1185" spans="5:21">
      <c r="E1185" s="273" t="str">
        <f t="shared" si="150"/>
        <v/>
      </c>
      <c r="F1185" s="260"/>
      <c r="G1185" s="260"/>
      <c r="H1185" s="259"/>
      <c r="I1185" s="75"/>
      <c r="J1185" s="258"/>
      <c r="K1185" s="258"/>
      <c r="L1185" s="258"/>
      <c r="M1185" s="258"/>
      <c r="N1185" s="258"/>
      <c r="O1185" s="258"/>
      <c r="P1185" s="258"/>
      <c r="Q1185" s="258"/>
      <c r="R1185" s="258"/>
      <c r="S1185" s="258"/>
      <c r="T1185" s="3"/>
      <c r="U1185" s="3"/>
    </row>
    <row r="1186" spans="5:21">
      <c r="E1186" s="75"/>
      <c r="F1186" s="75"/>
      <c r="G1186" s="75"/>
      <c r="H1186" s="75"/>
      <c r="I1186" s="75"/>
      <c r="J1186" s="75"/>
      <c r="K1186" s="75"/>
      <c r="L1186" s="75"/>
      <c r="M1186" s="75"/>
      <c r="N1186" s="75"/>
      <c r="O1186" s="75"/>
      <c r="P1186" s="75"/>
      <c r="Q1186" s="75"/>
      <c r="R1186" s="75"/>
      <c r="S1186" s="75"/>
    </row>
    <row r="1187" spans="5:21">
      <c r="E1187" s="75"/>
      <c r="F1187" s="75"/>
      <c r="G1187" s="75"/>
      <c r="H1187" s="75"/>
      <c r="I1187" s="75"/>
      <c r="J1187" s="75"/>
      <c r="K1187" s="75"/>
      <c r="L1187" s="75"/>
      <c r="M1187" s="75"/>
      <c r="N1187" s="75"/>
      <c r="O1187" s="75"/>
      <c r="P1187" s="75"/>
      <c r="Q1187" s="75"/>
      <c r="R1187" s="75"/>
      <c r="S1187" s="75"/>
    </row>
  </sheetData>
  <sheetProtection password="D662" sheet="1" objects="1" scenarios="1"/>
  <sortState ref="G185:G1184">
    <sortCondition ref="G185"/>
  </sortState>
  <pageMargins left="0.7" right="0.7" top="0.75" bottom="0.75" header="0.3" footer="0.3"/>
  <pageSetup paperSize="9" orientation="portrait" r:id="rId1"/>
  <drawing r:id="rId2"/>
  <legacyDrawing r:id="rId3"/>
  <controls>
    <control shapeId="14343" r:id="rId4" name="CommandButton3"/>
    <control shapeId="14342" r:id="rId5" name="CommandButton2"/>
    <control shapeId="14341" r:id="rId6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</vt:lpstr>
      <vt:lpstr>00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#</cp:lastModifiedBy>
  <dcterms:created xsi:type="dcterms:W3CDTF">2006-09-28T05:33:49Z</dcterms:created>
  <dcterms:modified xsi:type="dcterms:W3CDTF">2016-06-14T08:44:11Z</dcterms:modified>
</cp:coreProperties>
</file>